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wfi001\dfrhd$\CWOI\APData\Client\Desktop\"/>
    </mc:Choice>
  </mc:AlternateContent>
  <bookViews>
    <workbookView xWindow="960" yWindow="120" windowWidth="7650" windowHeight="5400" activeTab="1"/>
  </bookViews>
  <sheets>
    <sheet name="Tropfbewä. Keob ohne Fertigati" sheetId="1" r:id="rId1"/>
    <sheet name="Tropfbewä. Steinob ohne Fertig " sheetId="7" r:id="rId2"/>
    <sheet name="Tropfbew. Keob  inkl Fertigatio" sheetId="4" r:id="rId3"/>
    <sheet name="Mikrosprinkler Kernobs ohne Fe " sheetId="8" r:id="rId4"/>
    <sheet name="Mikrosprinkler Stob ohne Fertig" sheetId="5" r:id="rId5"/>
    <sheet name="Mikrosprinkler Stob inkl. Ferti" sheetId="6" r:id="rId6"/>
    <sheet name="Tabelle1" sheetId="9" r:id="rId7"/>
  </sheets>
  <definedNames>
    <definedName name="_xlnm.Print_Area" localSheetId="3">'Mikrosprinkler Kernobs ohne Fe '!$A$1:$H$59</definedName>
    <definedName name="_xlnm.Print_Area" localSheetId="5">'Mikrosprinkler Stob inkl. Ferti'!$A$1:$H$59</definedName>
    <definedName name="_xlnm.Print_Area" localSheetId="4">'Mikrosprinkler Stob ohne Fertig'!$A$1:$H$59</definedName>
    <definedName name="_xlnm.Print_Area" localSheetId="2">'Tropfbew. Keob  inkl Fertigatio'!$A$1:$H$61</definedName>
    <definedName name="_xlnm.Print_Area" localSheetId="0">'Tropfbewä. Keob ohne Fertigati'!$A$1:$H$60</definedName>
    <definedName name="_xlnm.Print_Area" localSheetId="1">'Tropfbewä. Steinob ohne Fertig '!$A$1:$H$60</definedName>
  </definedNames>
  <calcPr calcId="162913"/>
</workbook>
</file>

<file path=xl/calcChain.xml><?xml version="1.0" encoding="utf-8"?>
<calcChain xmlns="http://schemas.openxmlformats.org/spreadsheetml/2006/main">
  <c r="E2" i="8" l="1"/>
  <c r="D3" i="8" s="1"/>
  <c r="H11" i="8"/>
  <c r="H12" i="8"/>
  <c r="H15" i="8"/>
  <c r="H16" i="8"/>
  <c r="H17" i="8"/>
  <c r="H18" i="8"/>
  <c r="H19" i="8"/>
  <c r="H20" i="8"/>
  <c r="D30" i="8"/>
  <c r="G30" i="8"/>
  <c r="H30" i="8" s="1"/>
  <c r="H31" i="8"/>
  <c r="H36" i="8"/>
  <c r="E37" i="8"/>
  <c r="E38" i="8" s="1"/>
  <c r="D42" i="8" s="1"/>
  <c r="H42" i="8" s="1"/>
  <c r="F37" i="8"/>
  <c r="F38" i="8" s="1"/>
  <c r="D41" i="8" s="1"/>
  <c r="H49" i="8"/>
  <c r="H50" i="8"/>
  <c r="H51" i="8"/>
  <c r="E2" i="7"/>
  <c r="D5" i="7" s="1"/>
  <c r="H5" i="7" s="1"/>
  <c r="D7" i="7"/>
  <c r="H7" i="7" s="1"/>
  <c r="H9" i="7"/>
  <c r="H13" i="7"/>
  <c r="H14" i="7"/>
  <c r="H17" i="7"/>
  <c r="H18" i="7"/>
  <c r="H19" i="7"/>
  <c r="H20" i="7"/>
  <c r="H21" i="7"/>
  <c r="H22" i="7"/>
  <c r="D32" i="7"/>
  <c r="G32" i="7"/>
  <c r="H32" i="7"/>
  <c r="H33" i="7"/>
  <c r="H37" i="7"/>
  <c r="E38" i="7"/>
  <c r="E39" i="7" s="1"/>
  <c r="D43" i="7" s="1"/>
  <c r="H43" i="7" s="1"/>
  <c r="F38" i="7"/>
  <c r="F39" i="7" s="1"/>
  <c r="D42" i="7" s="1"/>
  <c r="H50" i="7"/>
  <c r="H51" i="7"/>
  <c r="H52" i="7"/>
  <c r="H23" i="6"/>
  <c r="E2" i="6"/>
  <c r="D3" i="6" s="1"/>
  <c r="H11" i="6"/>
  <c r="H12" i="6"/>
  <c r="H15" i="6"/>
  <c r="H16" i="6"/>
  <c r="H17" i="6"/>
  <c r="H18" i="6"/>
  <c r="H19" i="6"/>
  <c r="H20" i="6"/>
  <c r="D30" i="6"/>
  <c r="G30" i="6"/>
  <c r="H31" i="6"/>
  <c r="H36" i="6"/>
  <c r="E37" i="6"/>
  <c r="E38" i="6" s="1"/>
  <c r="D42" i="6" s="1"/>
  <c r="H42" i="6" s="1"/>
  <c r="F37" i="6"/>
  <c r="F38" i="6" s="1"/>
  <c r="D41" i="6" s="1"/>
  <c r="H49" i="6"/>
  <c r="H50" i="6"/>
  <c r="H51" i="6"/>
  <c r="E2" i="5"/>
  <c r="D5" i="5" s="1"/>
  <c r="H5" i="5" s="1"/>
  <c r="D4" i="5"/>
  <c r="H4" i="5" s="1"/>
  <c r="D3" i="5"/>
  <c r="D7" i="5" s="1"/>
  <c r="H7" i="5" s="1"/>
  <c r="D6" i="5"/>
  <c r="H6" i="5" s="1"/>
  <c r="H11" i="5"/>
  <c r="H12" i="5"/>
  <c r="H14" i="5"/>
  <c r="H15" i="5"/>
  <c r="H16" i="5"/>
  <c r="H17" i="5"/>
  <c r="H18" i="5"/>
  <c r="H19" i="5"/>
  <c r="H20" i="5"/>
  <c r="D30" i="5"/>
  <c r="G30" i="5"/>
  <c r="H30" i="5" s="1"/>
  <c r="H31" i="5"/>
  <c r="H36" i="5"/>
  <c r="E37" i="5"/>
  <c r="E38" i="5" s="1"/>
  <c r="D42" i="5" s="1"/>
  <c r="H42" i="5" s="1"/>
  <c r="F37" i="5"/>
  <c r="F38" i="5" s="1"/>
  <c r="D41" i="5" s="1"/>
  <c r="H49" i="5"/>
  <c r="H50" i="5"/>
  <c r="H51" i="5"/>
  <c r="H25" i="4"/>
  <c r="E2" i="4"/>
  <c r="D7" i="4" s="1"/>
  <c r="H7" i="4" s="1"/>
  <c r="H9" i="4"/>
  <c r="H13" i="4"/>
  <c r="H14" i="4"/>
  <c r="H17" i="4"/>
  <c r="H18" i="4"/>
  <c r="H19" i="4"/>
  <c r="H20" i="4"/>
  <c r="H21" i="4"/>
  <c r="H22" i="4"/>
  <c r="D32" i="4"/>
  <c r="G32" i="4"/>
  <c r="H33" i="4"/>
  <c r="H37" i="4"/>
  <c r="E38" i="4"/>
  <c r="E39" i="4" s="1"/>
  <c r="D43" i="4" s="1"/>
  <c r="H43" i="4" s="1"/>
  <c r="F38" i="4"/>
  <c r="F39" i="4"/>
  <c r="D42" i="4" s="1"/>
  <c r="H50" i="4"/>
  <c r="H52" i="4"/>
  <c r="H53" i="4"/>
  <c r="G32" i="1"/>
  <c r="H37" i="1"/>
  <c r="D32" i="1"/>
  <c r="H33" i="1"/>
  <c r="H18" i="1"/>
  <c r="E2" i="1"/>
  <c r="D8" i="1" s="1"/>
  <c r="H8" i="1" s="1"/>
  <c r="D5" i="1"/>
  <c r="H5" i="1" s="1"/>
  <c r="H14" i="1"/>
  <c r="H9" i="1"/>
  <c r="H13" i="1"/>
  <c r="H16" i="1" s="1"/>
  <c r="H17" i="1"/>
  <c r="H19" i="1"/>
  <c r="H20" i="1"/>
  <c r="H21" i="1"/>
  <c r="H22" i="1"/>
  <c r="F38" i="1"/>
  <c r="F39" i="1" s="1"/>
  <c r="D42" i="1" s="1"/>
  <c r="H50" i="1"/>
  <c r="H51" i="1"/>
  <c r="H52" i="1"/>
  <c r="E38" i="1"/>
  <c r="E39" i="1"/>
  <c r="D43" i="1" s="1"/>
  <c r="H43" i="1" s="1"/>
  <c r="H14" i="6" l="1"/>
  <c r="H32" i="1"/>
  <c r="D47" i="1" s="1"/>
  <c r="H47" i="1" s="1"/>
  <c r="D8" i="4"/>
  <c r="H8" i="4" s="1"/>
  <c r="H16" i="7"/>
  <c r="D7" i="1"/>
  <c r="H7" i="1" s="1"/>
  <c r="H32" i="4"/>
  <c r="D5" i="4"/>
  <c r="H5" i="4" s="1"/>
  <c r="D5" i="8"/>
  <c r="H5" i="8" s="1"/>
  <c r="H22" i="6"/>
  <c r="H30" i="6"/>
  <c r="H38" i="6" s="1"/>
  <c r="H41" i="6" s="1"/>
  <c r="H24" i="1"/>
  <c r="H39" i="7"/>
  <c r="H42" i="7" s="1"/>
  <c r="H24" i="7"/>
  <c r="D47" i="7"/>
  <c r="H47" i="7" s="1"/>
  <c r="H24" i="4"/>
  <c r="H16" i="4"/>
  <c r="H14" i="8"/>
  <c r="D4" i="8"/>
  <c r="H4" i="8" s="1"/>
  <c r="H22" i="8"/>
  <c r="D6" i="8"/>
  <c r="H6" i="8" s="1"/>
  <c r="H22" i="5"/>
  <c r="H3" i="5"/>
  <c r="H9" i="5" s="1"/>
  <c r="D46" i="8"/>
  <c r="H46" i="8" s="1"/>
  <c r="H38" i="8"/>
  <c r="H41" i="8" s="1"/>
  <c r="D7" i="6"/>
  <c r="H7" i="6" s="1"/>
  <c r="H3" i="6"/>
  <c r="D7" i="8"/>
  <c r="H7" i="8" s="1"/>
  <c r="H3" i="8"/>
  <c r="H11" i="1"/>
  <c r="D47" i="4"/>
  <c r="H47" i="4" s="1"/>
  <c r="H39" i="4"/>
  <c r="H42" i="4" s="1"/>
  <c r="H11" i="4"/>
  <c r="H38" i="5"/>
  <c r="H41" i="5" s="1"/>
  <c r="D46" i="5"/>
  <c r="H46" i="5" s="1"/>
  <c r="D46" i="6"/>
  <c r="H46" i="6" s="1"/>
  <c r="D6" i="6"/>
  <c r="H6" i="6" s="1"/>
  <c r="D4" i="6"/>
  <c r="H4" i="6" s="1"/>
  <c r="D8" i="7"/>
  <c r="H8" i="7" s="1"/>
  <c r="H11" i="7" s="1"/>
  <c r="H39" i="1"/>
  <c r="H42" i="1" s="1"/>
  <c r="D5" i="6"/>
  <c r="H5" i="6" s="1"/>
  <c r="H25" i="5" l="1"/>
  <c r="H40" i="5" s="1"/>
  <c r="D45" i="5" s="1"/>
  <c r="H27" i="4"/>
  <c r="H41" i="4" s="1"/>
  <c r="D46" i="4" s="1"/>
  <c r="H27" i="1"/>
  <c r="H41" i="1" s="1"/>
  <c r="D46" i="1" s="1"/>
  <c r="H27" i="7"/>
  <c r="H41" i="7" s="1"/>
  <c r="D46" i="7" s="1"/>
  <c r="H9" i="6"/>
  <c r="H25" i="6" s="1"/>
  <c r="H40" i="6" s="1"/>
  <c r="H9" i="8"/>
  <c r="H25" i="8" s="1"/>
  <c r="H40" i="8" s="1"/>
  <c r="H43" i="5" l="1"/>
  <c r="H44" i="4"/>
  <c r="H44" i="7"/>
  <c r="H44" i="1"/>
  <c r="H43" i="8"/>
  <c r="D45" i="8"/>
  <c r="H46" i="1"/>
  <c r="C48" i="1"/>
  <c r="H48" i="1" s="1"/>
  <c r="H45" i="5"/>
  <c r="C47" i="5"/>
  <c r="H47" i="5" s="1"/>
  <c r="H46" i="4"/>
  <c r="C48" i="4"/>
  <c r="H48" i="4" s="1"/>
  <c r="C48" i="7"/>
  <c r="H48" i="7" s="1"/>
  <c r="H46" i="7"/>
  <c r="H43" i="6"/>
  <c r="D45" i="6"/>
  <c r="H52" i="5" l="1"/>
  <c r="H45" i="6"/>
  <c r="C47" i="6"/>
  <c r="H47" i="6" s="1"/>
  <c r="H53" i="1"/>
  <c r="H54" i="4"/>
  <c r="H53" i="7"/>
  <c r="H45" i="8"/>
  <c r="C47" i="8"/>
  <c r="H47" i="8" s="1"/>
  <c r="H52" i="6" l="1"/>
  <c r="H52" i="8"/>
</calcChain>
</file>

<file path=xl/comments1.xml><?xml version="1.0" encoding="utf-8"?>
<comments xmlns="http://schemas.openxmlformats.org/spreadsheetml/2006/main">
  <authors>
    <author>Liebegg</author>
    <author>Eicher Othmar  LIEBEGG</author>
  </authors>
  <commentList>
    <comment ref="H1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Kostenstand 2015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Anbohrschellen 50mmx3/4 22 Stck. à 4.80, Aufschraubnippel 3/4 x 20 mm 22 Stck. à 1.5, Tropfschlauchenden 22 à 70 Rp.
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Tropfschlauch Anschluss an Sektorenleitung 22 x 1 m 20mmà 1.--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Sektorenleitung Zuleitung Kultur
Für Hauptlietung PE 63mm PN 12.5 bzw. PE ND 8 63 mm à 6.--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Sektorenleitungsendeverschluss 50mm 1 Stck à 10.80,
plus Anschlusskupplung 2" 50mm pro Sektor 1
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Miracle Netz 220 V 6 Stationen inkl. Abdeckung Wasserdicht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Druckmanometer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Dosatron D8R</t>
        </r>
      </text>
    </comment>
    <comment ref="F43" authorId="1" shapeId="0">
      <text>
        <r>
          <rPr>
            <b/>
            <sz val="9"/>
            <color indexed="81"/>
            <rFont val="Tahoma"/>
            <family val="2"/>
          </rPr>
          <t>Eicher Othmar  LIEBEGG:</t>
        </r>
        <r>
          <rPr>
            <sz val="9"/>
            <color indexed="81"/>
            <rFont val="Tahoma"/>
            <family val="2"/>
          </rPr>
          <t xml:space="preserve">
Betriebsleiter Fr. 35.
Interne AK Fr. 24.-
Durchschnitt Fr. 29.50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Für Hauptlietung PE 63mm PN 12.5 bzw. PE ND 8 63 mm à 6.--</t>
        </r>
      </text>
    </comment>
  </commentList>
</comments>
</file>

<file path=xl/comments2.xml><?xml version="1.0" encoding="utf-8"?>
<comments xmlns="http://schemas.openxmlformats.org/spreadsheetml/2006/main">
  <authors>
    <author>Liebegg</author>
    <author>Eicher Othmar  LIEBEGG</author>
  </authors>
  <commentList>
    <comment ref="H1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Kostenstand 2015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Anbohrschellen 50mmx3/4 22 Stck. à 4.80, Aufschraubnippel 3/4 x 20 mm 22 Stck. à 1.5, Tropfschlauchenden 22 à 70 Rp.
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Tropfschlauch Anschluss an Sektorenleitung 22 x 1 m 20mmà 1.--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Sektorenleitung Zuleitung Kultur
Für Hauptlietung PE 63mm PN 12.5 bzw. PE ND 8 63 mm à 6.--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Sektorenleitungsendeverschluss 50mm 1 Stck à 10.80,
plus Anschlusskupplung 2" 50mm pro Sektor 1
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Miracle Netz 220 V 6 Stationen inkl. Abdeckung Wasserdicht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Druckmanometer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Dosatron D8R</t>
        </r>
      </text>
    </comment>
    <comment ref="F43" authorId="1" shapeId="0">
      <text>
        <r>
          <rPr>
            <b/>
            <sz val="9"/>
            <color indexed="81"/>
            <rFont val="Tahoma"/>
            <family val="2"/>
          </rPr>
          <t>Eicher Othmar  LIEBEGG:</t>
        </r>
        <r>
          <rPr>
            <sz val="9"/>
            <color indexed="81"/>
            <rFont val="Tahoma"/>
            <family val="2"/>
          </rPr>
          <t xml:space="preserve">
Betriebsleiter Fr. 35.
Interne AK Fr. 24.-
Durchschnitt Fr. 29.50</t>
        </r>
      </text>
    </comment>
    <comment ref="F51" authorId="1" shapeId="0">
      <text>
        <r>
          <rPr>
            <b/>
            <sz val="9"/>
            <color indexed="81"/>
            <rFont val="Tahoma"/>
            <family val="2"/>
          </rPr>
          <t>Eicher Othmar  LIEBEGG:</t>
        </r>
        <r>
          <rPr>
            <sz val="9"/>
            <color indexed="81"/>
            <rFont val="Tahoma"/>
            <family val="2"/>
          </rPr>
          <t xml:space="preserve">
Betriebsleiter Fr. 35.
Interne AK Fr. 24.-
Durchschnitt Fr. 29.50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Für Hauptlietung PE 63mm PN 12.5 bzw. PE ND 8 63 mm à 6.--</t>
        </r>
      </text>
    </comment>
  </commentList>
</comments>
</file>

<file path=xl/comments3.xml><?xml version="1.0" encoding="utf-8"?>
<comments xmlns="http://schemas.openxmlformats.org/spreadsheetml/2006/main">
  <authors>
    <author>Liebegg</author>
    <author>Eicher Othmar  LIEBEGG</author>
  </authors>
  <commentList>
    <comment ref="H1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Kostenstand 2015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Anbohrschellen 50mmx3/4 22 Stck. à 4.80, Aufschraubnippel 3/4 x 20 mm 22 Stck. à 1.5, Tropfschlauchenden 22 à 70 Rp.
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Tropfschlauch Anschluss an Sektorenleitung 22 x 1 m 20mmà 1.--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Sektorenleitung Zuleitung Kultur
Für Hauptlietung PE 63mm PN 12.5 bzw. PE ND 8 63 mm à 6.--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Sektorenleitungsendeverschluss 50mm 1 Stck à 10.80,
plus Anschlusskupplung 2" 50mm pro Sektor 1
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Miracle Netz 220 V 6 Stationen inkl. Abdeckung Wasserdicht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Druckmanometer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Dosatron D8R</t>
        </r>
      </text>
    </comment>
    <comment ref="F43" authorId="1" shapeId="0">
      <text>
        <r>
          <rPr>
            <b/>
            <sz val="9"/>
            <color indexed="81"/>
            <rFont val="Tahoma"/>
            <family val="2"/>
          </rPr>
          <t>Eicher Othmar  LIEBEGG:</t>
        </r>
        <r>
          <rPr>
            <sz val="9"/>
            <color indexed="81"/>
            <rFont val="Tahoma"/>
            <family val="2"/>
          </rPr>
          <t xml:space="preserve">
Betriebsleiter Fr. 35.
Interne AK Fr. 24.-
Durchschnitt Fr. 29.50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Für Hauptlietung PE 63mm PN 12.5 bzw. PE ND 8 63 mm à 6.--</t>
        </r>
      </text>
    </comment>
  </commentList>
</comments>
</file>

<file path=xl/comments4.xml><?xml version="1.0" encoding="utf-8"?>
<comments xmlns="http://schemas.openxmlformats.org/spreadsheetml/2006/main">
  <authors>
    <author>Liebegg</author>
    <author>Eicher Othmar  LIEBEGG</author>
  </authors>
  <commentList>
    <comment ref="H1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Kostenstand 2015</t>
        </r>
      </text>
    </comment>
    <comment ref="D4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1 Sprinkler pro Baum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17 Stck. Anbohrschellen 50mmx3/4. à 4.80, 
17 Stck. Plasim Anschlusskupplung 3/4"x25mm à 4.80  
18 Stck. Plasim Schlauchkupplungen 25x25mm à 5.80
17 Stck. Plassim Schlauchenden  4.80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Schlauchaufhänger Blitzbinder 7 cm, kg à 490 Stck, 4 kg à 38.-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Sektorenleitung Zuleitung Kultur
Für Hauptlietung PE 63mm PN 12.5 bzw. PE ND 8 63 mm à 6.--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4 Stck Sektorenleitungsendeverschluss 50mm  à 10.80,
4 Anschlusskupplung 2" 50mm für  Sektoren  à 18.4 4 Sektoren
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Bermet AC 24 Volt 1.5"</t>
        </r>
      </text>
    </comment>
    <comment ref="B20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Miracle Netz 220 V 6 Stationen inkl. Abdeckung Wasserdicht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Druckmanometer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Dosatron D8R</t>
        </r>
      </text>
    </comment>
    <comment ref="F42" authorId="1" shapeId="0">
      <text>
        <r>
          <rPr>
            <b/>
            <sz val="9"/>
            <color indexed="81"/>
            <rFont val="Tahoma"/>
            <family val="2"/>
          </rPr>
          <t>Eicher Othmar  LIEBEGG:</t>
        </r>
        <r>
          <rPr>
            <sz val="9"/>
            <color indexed="81"/>
            <rFont val="Tahoma"/>
            <family val="2"/>
          </rPr>
          <t xml:space="preserve">
Betriebsleiter Fr. 35.
Interne AK Fr. 24.-
Durchschnitt Fr. 29.50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Für Hauptlietung PE 63mm PN 12.5 bzw. PE ND 8 63 mm à 6.--</t>
        </r>
      </text>
    </comment>
  </commentList>
</comments>
</file>

<file path=xl/comments5.xml><?xml version="1.0" encoding="utf-8"?>
<comments xmlns="http://schemas.openxmlformats.org/spreadsheetml/2006/main">
  <authors>
    <author>Liebegg</author>
    <author>Eicher Othmar  LIEBEGG</author>
  </authors>
  <commentList>
    <comment ref="H1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Kostenstand 2015</t>
        </r>
      </text>
    </comment>
    <comment ref="D4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1 Sprinkler pro Baum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17 Stck. Anbohrschellen 50mmx3/4. à 4.80, 
17 Stck. Plasim Anschlusskupplung 3/4"x25mm à 4.80  
18 Stck. Plasim Schlauchkupplungen 25x25mm à 5.80
17 Stck. Plassim Schlauchenden  4.80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Schlauchaufhänger Blitzbinder 7 cm, kg à 490 Stck, 4 kg à 38.-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Sektorenleitung Zuleitung Kultur
Für Hauptlietung PE 63mm PN 12.5 bzw. PE ND 8 63 mm à 6.--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4 Stck Sektorenleitungsendeverschluss 50mm  à 10.80,
4 Anschlusskupplung 2" 50mm für  Sektoren  à 18.4 4 Sektoren
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Bermet AC 24 Volt 1.5"</t>
        </r>
      </text>
    </comment>
    <comment ref="B20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Miracle Netz 220 V 6 Stationen inkl. Abdeckung Wasserdicht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Druckmanometer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Dosatron D8R</t>
        </r>
      </text>
    </comment>
    <comment ref="F42" authorId="1" shapeId="0">
      <text>
        <r>
          <rPr>
            <b/>
            <sz val="9"/>
            <color indexed="81"/>
            <rFont val="Tahoma"/>
            <family val="2"/>
          </rPr>
          <t>Eicher Othmar  LIEBEGG:</t>
        </r>
        <r>
          <rPr>
            <sz val="9"/>
            <color indexed="81"/>
            <rFont val="Tahoma"/>
            <family val="2"/>
          </rPr>
          <t xml:space="preserve">
Betriebsleiter Fr. 35.
Interne AK Fr. 24.-
Durchschnitt Fr. 29.50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Für Hauptlietung PE 63mm PN 12.5 bzw. PE ND 8 63 mm à 6.--</t>
        </r>
      </text>
    </comment>
  </commentList>
</comments>
</file>

<file path=xl/comments6.xml><?xml version="1.0" encoding="utf-8"?>
<comments xmlns="http://schemas.openxmlformats.org/spreadsheetml/2006/main">
  <authors>
    <author>Liebegg</author>
  </authors>
  <commentList>
    <comment ref="H1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Kostenstand 2015</t>
        </r>
      </text>
    </comment>
    <comment ref="D4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1 Sprinkler pro Baum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17 Stck. Anbohrschellen 50mmx3/4. à 4.80, 
17 Stck. Plasim Anschlusskupplung 3/4"x25mm à 4.80  
18 Stck. Plasim Schlauchkupplungen 25x25mm à 5.80
17 Stck. Plassim Schlauchenden  4.80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Schlauchaufhänger Blitzbinder 7 cm, kg à 490 Stck, 4 kg à 38.-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Sektorenleitung Zuleitung Kultur
Für Hauptlietung PE 63mm PN 12.5 bzw. PE ND 8 63 mm à 6.--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4 Stck Sektorenleitungsendeverschluss 50mm  à 10.80,
4 Anschlusskupplung 2" 50mm für  Sektoren  à 18.4 4 Sektoren
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Bermet AC 24 Volt 1.5"</t>
        </r>
      </text>
    </comment>
    <comment ref="B20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Miracle Netz 220 V 6 Stationen inkl. Abdeckung Wasserdicht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Druckmanometer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Dosatron D8R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</rPr>
          <t>Liebegg:</t>
        </r>
        <r>
          <rPr>
            <sz val="8"/>
            <color indexed="81"/>
            <rFont val="Tahoma"/>
            <family val="2"/>
          </rPr>
          <t xml:space="preserve">
Für Hauptlietung PE 63mm PN 12.5 bzw. PE ND 8 63 mm à 6.--</t>
        </r>
      </text>
    </comment>
  </commentList>
</comments>
</file>

<file path=xl/sharedStrings.xml><?xml version="1.0" encoding="utf-8"?>
<sst xmlns="http://schemas.openxmlformats.org/spreadsheetml/2006/main" count="495" uniqueCount="99">
  <si>
    <t>Arbeiten</t>
  </si>
  <si>
    <t>AKh/ha</t>
  </si>
  <si>
    <t>ZKh/ha</t>
  </si>
  <si>
    <t>Total</t>
  </si>
  <si>
    <t>Handarbeitskosten</t>
  </si>
  <si>
    <t>Zinsanspruch</t>
  </si>
  <si>
    <t>Verlustzeiten</t>
  </si>
  <si>
    <t>Traktor 2-Rad</t>
  </si>
  <si>
    <t>à</t>
  </si>
  <si>
    <t>Betriebsleitung</t>
  </si>
  <si>
    <r>
      <t xml:space="preserve">Grundstück 124 x 81 m     =   Netto 75 x </t>
    </r>
    <r>
      <rPr>
        <b/>
        <sz val="10"/>
        <rFont val="Arial"/>
        <family val="2"/>
      </rPr>
      <t xml:space="preserve"> </t>
    </r>
  </si>
  <si>
    <t>Tropfanlage</t>
  </si>
  <si>
    <t>Tropfschlauch mit integr-</t>
  </si>
  <si>
    <t>(Netafim)</t>
  </si>
  <si>
    <t>ierten Tropfern, druckko-</t>
  </si>
  <si>
    <t>Kleinmaterial</t>
  </si>
  <si>
    <t>Total Tropfanlage</t>
  </si>
  <si>
    <t>Verteilanlage</t>
  </si>
  <si>
    <t>Diverses Kleinmaterial</t>
  </si>
  <si>
    <t>Total Verteilanlage</t>
  </si>
  <si>
    <t>Kopfstation</t>
  </si>
  <si>
    <t>Druckreduzierventil</t>
  </si>
  <si>
    <t xml:space="preserve">Rückschlagventil </t>
  </si>
  <si>
    <t>Magnetventile 1 1/2"</t>
  </si>
  <si>
    <t>Bewässerungscomputer</t>
  </si>
  <si>
    <t>Total Kopfstation</t>
  </si>
  <si>
    <t>Fertigationspumpe</t>
  </si>
  <si>
    <t>Optionen</t>
  </si>
  <si>
    <t>Pumpe, wenn ab Tank</t>
  </si>
  <si>
    <t>Maschinenkst.</t>
  </si>
  <si>
    <t>Montage</t>
  </si>
  <si>
    <t>Hauptleitung graben und verlegen</t>
  </si>
  <si>
    <t>Grabenfräse</t>
  </si>
  <si>
    <t xml:space="preserve">Tropfschlauch auslegen </t>
  </si>
  <si>
    <t>Tropfschlauch montieren</t>
  </si>
  <si>
    <t>Kopfstation einrichten</t>
  </si>
  <si>
    <t>Abmessen</t>
  </si>
  <si>
    <t>Kleinbagger</t>
  </si>
  <si>
    <t>der aufgel. AKh und ZKh</t>
  </si>
  <si>
    <t>Total Arbeits- u. Maschinenkosten</t>
  </si>
  <si>
    <t xml:space="preserve">Maschinen- u. </t>
  </si>
  <si>
    <t>Zugkraftkst.</t>
  </si>
  <si>
    <t>Materialkst.</t>
  </si>
  <si>
    <t>davon</t>
  </si>
  <si>
    <t>Fremdkst.</t>
  </si>
  <si>
    <t>Abschreibung</t>
  </si>
  <si>
    <t>geteilt durch 15 Nutzungsjahre</t>
  </si>
  <si>
    <t xml:space="preserve">Betriebskosten </t>
  </si>
  <si>
    <t>Strom</t>
  </si>
  <si>
    <t xml:space="preserve"> jährlich</t>
  </si>
  <si>
    <t>Spülung</t>
  </si>
  <si>
    <t>Kontrolle</t>
  </si>
  <si>
    <t>Fertigationsdünger</t>
  </si>
  <si>
    <t>Wasser</t>
  </si>
  <si>
    <t>Zukauf des Wassers. Für die Installation der Wasserzufuhr bis zur Anlage muss mit Kosten von</t>
  </si>
  <si>
    <t>Materialkosten</t>
  </si>
  <si>
    <t>Arbeits- und Maschinenkosten</t>
  </si>
  <si>
    <t>Kostenzusammenstellung</t>
  </si>
  <si>
    <r>
      <t xml:space="preserve">Jahreskosten     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(Wasser wird zugekauft)</t>
    </r>
  </si>
  <si>
    <t xml:space="preserve">mpensiert, 20 mm, 2.3 l/h, </t>
  </si>
  <si>
    <t xml:space="preserve">50 cm Tropfenabstand Ram </t>
  </si>
  <si>
    <t>Tropfschlauchaufhänger 20mm</t>
  </si>
  <si>
    <t>PE-Wasserdruckrohr, 50</t>
  </si>
  <si>
    <t>mm, PN 8 (Hauptleitung)</t>
  </si>
  <si>
    <t>Kugelventile PVC 20x20</t>
  </si>
  <si>
    <t>Kugelhahn 2"</t>
  </si>
  <si>
    <t>Filter Arkal 2" 120 masch</t>
  </si>
  <si>
    <t>Tropfreihen An-/Abschlüsse</t>
  </si>
  <si>
    <r>
      <t xml:space="preserve">Total Erstellungskosten / ha     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ohne Fertigation</t>
    </r>
  </si>
  <si>
    <r>
      <t xml:space="preserve">Jahreskosten  einer Tröpfchenbewässerung   </t>
    </r>
    <r>
      <rPr>
        <b/>
        <sz val="10"/>
        <rFont val="Arial"/>
        <family val="2"/>
      </rPr>
      <t xml:space="preserve">ohne Fertigation </t>
    </r>
  </si>
  <si>
    <t>Fr./h</t>
  </si>
  <si>
    <t xml:space="preserve"> ca. Fr. 1'000.- je 100 Laufmeter gerechnet werden. Bei Hauswasseranschluss keine Pumpe nötig.</t>
  </si>
  <si>
    <r>
      <t xml:space="preserve">Druckreduzierventil </t>
    </r>
    <r>
      <rPr>
        <sz val="8"/>
        <rFont val="Arial"/>
        <family val="2"/>
      </rPr>
      <t>2" 4-fach</t>
    </r>
  </si>
  <si>
    <t>Tropfschlauch Pn4 25 mm</t>
  </si>
  <si>
    <t>Kugelventile PVC 25x25</t>
  </si>
  <si>
    <t>Microsprinkler Spinet 70L/h</t>
  </si>
  <si>
    <t xml:space="preserve">Tropfschlauchaufhänger </t>
  </si>
  <si>
    <t>1 Sprinkler je Baum</t>
  </si>
  <si>
    <t>Sprinkler montieren</t>
  </si>
  <si>
    <t>1 Sprinkler je 2 Bäume</t>
  </si>
  <si>
    <r>
      <t xml:space="preserve">Total Erstellungskosten / ha       </t>
    </r>
    <r>
      <rPr>
        <b/>
        <sz val="12"/>
        <rFont val="Arial"/>
        <family val="2"/>
      </rPr>
      <t xml:space="preserve"> mit</t>
    </r>
    <r>
      <rPr>
        <b/>
        <sz val="11"/>
        <rFont val="Arial"/>
        <family val="2"/>
      </rPr>
      <t xml:space="preserve"> Fertigation</t>
    </r>
  </si>
  <si>
    <r>
      <t xml:space="preserve">Total Erstellungskosten / ha     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mit Fertigation</t>
    </r>
  </si>
  <si>
    <r>
      <t xml:space="preserve">Jahreskosten  einer Tröpfchenbewässerung   </t>
    </r>
    <r>
      <rPr>
        <b/>
        <sz val="11"/>
        <rFont val="Arial"/>
        <family val="2"/>
      </rPr>
      <t xml:space="preserve">mit Fertigation </t>
    </r>
  </si>
  <si>
    <t>Kopfstation 2"</t>
  </si>
  <si>
    <r>
      <t xml:space="preserve">Total Materialkosten  </t>
    </r>
    <r>
      <rPr>
        <b/>
        <sz val="8"/>
        <rFont val="Arial"/>
        <family val="2"/>
      </rPr>
      <t>inkl. MwSt</t>
    </r>
  </si>
  <si>
    <r>
      <t xml:space="preserve">Jahreskosten  einer Mikrosprinklerbewässerung   </t>
    </r>
    <r>
      <rPr>
        <b/>
        <sz val="10"/>
        <rFont val="Arial"/>
        <family val="2"/>
      </rPr>
      <t xml:space="preserve">ohne Fertigation </t>
    </r>
  </si>
  <si>
    <r>
      <t>Jahreskosten  einer Mikrosprinklerbewässerung   mit</t>
    </r>
    <r>
      <rPr>
        <b/>
        <sz val="10"/>
        <rFont val="Arial"/>
        <family val="2"/>
      </rPr>
      <t xml:space="preserve"> Fertigation </t>
    </r>
  </si>
  <si>
    <t xml:space="preserve">Erfahrungsgemäss beträgt die maximale Tropfschlauch-Länge beim Tröpfchenbewässerung 150 Meter, </t>
  </si>
  <si>
    <t>bei Micro-Sprinkler je nach Schlauch ø 50 Meter (bei 25 mm ø bis 100 m). Grössere Reihenlängen/Schlauchlängen</t>
  </si>
  <si>
    <t xml:space="preserve">müssten unterteilt werden. </t>
  </si>
  <si>
    <t xml:space="preserve">Wasserbedarf ca. 10 bis 15 Liter je Baum alle 2 – 3 Tage (5 L/Baum/Tg) entspricht 10-15 m3 je Hektare </t>
  </si>
  <si>
    <t xml:space="preserve">alle 2 – 3 Tage (400 bis 800 m3 je Saison/Jahr) </t>
  </si>
  <si>
    <r>
      <t xml:space="preserve">Erstellungs-&amp; Jahreskosten </t>
    </r>
    <r>
      <rPr>
        <b/>
        <sz val="13"/>
        <color theme="1"/>
        <rFont val="Arial Black"/>
        <family val="2"/>
      </rPr>
      <t xml:space="preserve">Tropfenbewässerung Kernobst </t>
    </r>
    <r>
      <rPr>
        <b/>
        <sz val="8"/>
        <color theme="1"/>
        <rFont val="Arial Black"/>
        <family val="2"/>
      </rPr>
      <t>ohne Fertigation</t>
    </r>
    <r>
      <rPr>
        <b/>
        <sz val="7"/>
        <color theme="1"/>
        <rFont val="Arial Black"/>
        <family val="2"/>
      </rPr>
      <t xml:space="preserve"> </t>
    </r>
  </si>
  <si>
    <r>
      <t xml:space="preserve"> </t>
    </r>
    <r>
      <rPr>
        <b/>
        <sz val="12"/>
        <color theme="1"/>
        <rFont val="Arial Black"/>
        <family val="2"/>
      </rPr>
      <t xml:space="preserve">Erstellungs-&amp; Jahreskosten  </t>
    </r>
    <r>
      <rPr>
        <b/>
        <sz val="14"/>
        <color theme="1"/>
        <rFont val="Arial Black"/>
        <family val="2"/>
      </rPr>
      <t xml:space="preserve">Mikrosprinkler   Kernobst </t>
    </r>
    <r>
      <rPr>
        <sz val="8"/>
        <color theme="1"/>
        <rFont val="Arial Black"/>
        <family val="2"/>
      </rPr>
      <t xml:space="preserve">ohne Fertigation   </t>
    </r>
    <r>
      <rPr>
        <sz val="14"/>
        <color theme="1"/>
        <rFont val="Arial Black"/>
        <family val="2"/>
      </rPr>
      <t xml:space="preserve">   </t>
    </r>
  </si>
  <si>
    <r>
      <t xml:space="preserve"> </t>
    </r>
    <r>
      <rPr>
        <b/>
        <sz val="12"/>
        <color theme="1"/>
        <rFont val="Arial Black"/>
        <family val="2"/>
      </rPr>
      <t xml:space="preserve">Erstellungs-&amp; Jahreskosten </t>
    </r>
    <r>
      <rPr>
        <b/>
        <sz val="14"/>
        <color theme="1"/>
        <rFont val="Arial Black"/>
        <family val="2"/>
      </rPr>
      <t xml:space="preserve"> </t>
    </r>
    <r>
      <rPr>
        <b/>
        <sz val="13"/>
        <color theme="1"/>
        <rFont val="Arial Black"/>
        <family val="2"/>
      </rPr>
      <t>Mikrosprinkler    Steinobst</t>
    </r>
    <r>
      <rPr>
        <b/>
        <sz val="11"/>
        <color theme="1"/>
        <rFont val="Arial Black"/>
        <family val="2"/>
      </rPr>
      <t xml:space="preserve"> </t>
    </r>
    <r>
      <rPr>
        <b/>
        <sz val="8"/>
        <color theme="1"/>
        <rFont val="Arial Black"/>
        <family val="2"/>
      </rPr>
      <t xml:space="preserve"> </t>
    </r>
    <r>
      <rPr>
        <sz val="8"/>
        <color theme="1"/>
        <rFont val="Arial Black"/>
        <family val="2"/>
      </rPr>
      <t xml:space="preserve"> </t>
    </r>
    <r>
      <rPr>
        <b/>
        <sz val="8"/>
        <color theme="1"/>
        <rFont val="Arial Black"/>
        <family val="2"/>
      </rPr>
      <t xml:space="preserve">mit Fertigation  </t>
    </r>
    <r>
      <rPr>
        <sz val="8"/>
        <color theme="1"/>
        <rFont val="Arial Black"/>
        <family val="2"/>
      </rPr>
      <t xml:space="preserve">   </t>
    </r>
  </si>
  <si>
    <r>
      <t xml:space="preserve"> </t>
    </r>
    <r>
      <rPr>
        <b/>
        <sz val="12"/>
        <color theme="1"/>
        <rFont val="Arial Black"/>
        <family val="2"/>
      </rPr>
      <t xml:space="preserve">Erstellungs-&amp; Jahreskosten   Mikrosprinkler Steinobst </t>
    </r>
    <r>
      <rPr>
        <b/>
        <sz val="11"/>
        <color theme="1"/>
        <rFont val="Arial Black"/>
        <family val="2"/>
      </rPr>
      <t xml:space="preserve">   </t>
    </r>
    <r>
      <rPr>
        <b/>
        <sz val="8"/>
        <color theme="1"/>
        <rFont val="Arial Black"/>
        <family val="2"/>
      </rPr>
      <t>ohne Fertigation</t>
    </r>
  </si>
  <si>
    <r>
      <t xml:space="preserve">Erstellungs- &amp; Jahreskosten </t>
    </r>
    <r>
      <rPr>
        <b/>
        <sz val="13"/>
        <color theme="1"/>
        <rFont val="Arial Black"/>
        <family val="2"/>
      </rPr>
      <t>Tropfenbewässerung Kernobst</t>
    </r>
    <r>
      <rPr>
        <b/>
        <sz val="8"/>
        <color theme="1"/>
        <rFont val="Arial Black"/>
        <family val="2"/>
      </rPr>
      <t xml:space="preserve"> mit Fertigation </t>
    </r>
    <r>
      <rPr>
        <sz val="8"/>
        <color theme="1"/>
        <rFont val="Arial Black"/>
        <family val="2"/>
      </rPr>
      <t xml:space="preserve">     </t>
    </r>
    <r>
      <rPr>
        <sz val="7"/>
        <color theme="1"/>
        <rFont val="Arial Black"/>
        <family val="2"/>
      </rPr>
      <t xml:space="preserve"> </t>
    </r>
  </si>
  <si>
    <r>
      <rPr>
        <b/>
        <sz val="12"/>
        <color theme="1"/>
        <rFont val="Arial Black"/>
        <family val="2"/>
      </rPr>
      <t xml:space="preserve">Erstellungs-&amp; Jahreskosten </t>
    </r>
    <r>
      <rPr>
        <b/>
        <sz val="13"/>
        <color theme="1"/>
        <rFont val="Arial Black"/>
        <family val="2"/>
      </rPr>
      <t>Tropfenbewässerung Steinobst</t>
    </r>
    <r>
      <rPr>
        <b/>
        <sz val="11"/>
        <color theme="1"/>
        <rFont val="Arial Black"/>
        <family val="2"/>
      </rPr>
      <t xml:space="preserve"> </t>
    </r>
    <r>
      <rPr>
        <b/>
        <sz val="8"/>
        <color theme="1"/>
        <rFont val="Arial Black"/>
        <family val="2"/>
      </rPr>
      <t xml:space="preserve">ohne Fertigation  </t>
    </r>
    <r>
      <rPr>
        <sz val="8"/>
        <color theme="1"/>
        <rFont val="Arial Black"/>
        <family val="2"/>
      </rPr>
      <t xml:space="preserve">      </t>
    </r>
  </si>
  <si>
    <t>Traktor 4-Rad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</si>
</sst>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164" formatCode="0\ &quot;x&quot;"/>
    <numFmt numFmtId="165" formatCode="0\ &quot;AK&quot;"/>
    <numFmt numFmtId="166" formatCode="0.0"/>
    <numFmt numFmtId="167" formatCode="0.00\ &quot;kg&quot;"/>
    <numFmt numFmtId="168" formatCode="0.00\ &quot;dt&quot;"/>
    <numFmt numFmtId="169" formatCode="0.00\ &quot;Fr.&quot;"/>
    <numFmt numFmtId="170" formatCode="0\ &quot;m3&quot;"/>
    <numFmt numFmtId="171" formatCode="0.00\ &quot;m3&quot;"/>
    <numFmt numFmtId="172" formatCode="0\ &quot;Stück&quot;"/>
    <numFmt numFmtId="173" formatCode="#,##0.00\ &quot;Fr.&quot;"/>
    <numFmt numFmtId="174" formatCode="0.0\ &quot;x&quot;"/>
    <numFmt numFmtId="175" formatCode="0\ &quot;Wg&quot;"/>
    <numFmt numFmtId="176" formatCode="0.0\ &quot;h&quot;"/>
    <numFmt numFmtId="177" formatCode="0\ &quot;lfm&quot;"/>
    <numFmt numFmtId="178" formatCode="0.0\ &quot;Fr./lfm&quot;"/>
    <numFmt numFmtId="179" formatCode="0.00\ &quot;Fr./h&quot;"/>
    <numFmt numFmtId="180" formatCode="0.\ &quot;%&quot;"/>
    <numFmt numFmtId="181" formatCode="0\ &quot;%&quot;"/>
    <numFmt numFmtId="182" formatCode="0.00\ &quot;Fr./m3&quot;"/>
    <numFmt numFmtId="183" formatCode="#,##0\ \ &quot;Fr.&quot;"/>
    <numFmt numFmtId="184" formatCode="0.0\ \ &quot;x&quot;"/>
    <numFmt numFmtId="185" formatCode="0.00\ \ &quot;m&quot;"/>
    <numFmt numFmtId="186" formatCode="0\ &quot;m&quot;"/>
    <numFmt numFmtId="187" formatCode="\ 0\ \ &quot;Reihen&quot;"/>
    <numFmt numFmtId="188" formatCode="&quot;Netto&quot;\ 0\ \ &quot;x&quot;"/>
    <numFmt numFmtId="189" formatCode="\ #,##0\ \ &quot;Fr.&quot;"/>
    <numFmt numFmtId="190" formatCode="0.0\ &quot;%&quot;"/>
  </numFmts>
  <fonts count="43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name val="Arial Black"/>
      <family val="2"/>
    </font>
    <font>
      <b/>
      <sz val="14"/>
      <name val="Helvetica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 Black"/>
      <family val="2"/>
    </font>
    <font>
      <b/>
      <sz val="13"/>
      <color theme="1"/>
      <name val="Arial Black"/>
      <family val="2"/>
    </font>
    <font>
      <b/>
      <sz val="8"/>
      <color theme="1"/>
      <name val="Arial Black"/>
      <family val="2"/>
    </font>
    <font>
      <b/>
      <sz val="7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theme="1"/>
      <name val="Arial Black"/>
      <family val="2"/>
    </font>
    <font>
      <sz val="7"/>
      <color theme="1"/>
      <name val="Arial Black"/>
      <family val="2"/>
    </font>
    <font>
      <sz val="8"/>
      <color theme="1"/>
      <name val="Arial Black"/>
      <family val="2"/>
    </font>
    <font>
      <sz val="14"/>
      <color theme="1"/>
      <name val="Arial Blac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gray0625">
        <b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6" fontId="0" fillId="0" borderId="1" xfId="0" applyNumberFormat="1" applyBorder="1"/>
    <xf numFmtId="166" fontId="0" fillId="0" borderId="6" xfId="0" applyNumberFormat="1" applyBorder="1"/>
    <xf numFmtId="167" fontId="0" fillId="0" borderId="3" xfId="0" applyNumberFormat="1" applyBorder="1"/>
    <xf numFmtId="168" fontId="0" fillId="0" borderId="3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9" fontId="3" fillId="0" borderId="7" xfId="0" applyNumberFormat="1" applyFont="1" applyBorder="1"/>
    <xf numFmtId="0" fontId="3" fillId="0" borderId="7" xfId="0" applyFont="1" applyBorder="1"/>
    <xf numFmtId="2" fontId="0" fillId="0" borderId="3" xfId="0" applyNumberFormat="1" applyBorder="1"/>
    <xf numFmtId="0" fontId="1" fillId="0" borderId="0" xfId="0" applyFont="1" applyBorder="1"/>
    <xf numFmtId="0" fontId="3" fillId="0" borderId="7" xfId="0" applyFont="1" applyBorder="1" applyAlignment="1"/>
    <xf numFmtId="173" fontId="0" fillId="0" borderId="3" xfId="0" applyNumberFormat="1" applyBorder="1"/>
    <xf numFmtId="0" fontId="5" fillId="0" borderId="0" xfId="0" applyFont="1" applyBorder="1" applyAlignment="1"/>
    <xf numFmtId="0" fontId="1" fillId="2" borderId="8" xfId="0" applyFont="1" applyFill="1" applyBorder="1"/>
    <xf numFmtId="0" fontId="4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166" fontId="0" fillId="0" borderId="3" xfId="0" applyNumberFormat="1" applyBorder="1"/>
    <xf numFmtId="173" fontId="0" fillId="0" borderId="0" xfId="0" applyNumberFormat="1" applyBorder="1"/>
    <xf numFmtId="0" fontId="6" fillId="0" borderId="0" xfId="0" applyFont="1" applyBorder="1"/>
    <xf numFmtId="169" fontId="0" fillId="0" borderId="0" xfId="0" applyNumberFormat="1" applyBorder="1"/>
    <xf numFmtId="166" fontId="0" fillId="0" borderId="12" xfId="0" applyNumberFormat="1" applyBorder="1"/>
    <xf numFmtId="166" fontId="1" fillId="2" borderId="10" xfId="0" applyNumberFormat="1" applyFont="1" applyFill="1" applyBorder="1"/>
    <xf numFmtId="164" fontId="5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176" fontId="0" fillId="0" borderId="3" xfId="0" applyNumberFormat="1" applyBorder="1"/>
    <xf numFmtId="0" fontId="3" fillId="0" borderId="0" xfId="0" applyFont="1" applyBorder="1"/>
    <xf numFmtId="165" fontId="5" fillId="0" borderId="0" xfId="0" applyNumberFormat="1" applyFont="1" applyBorder="1" applyAlignment="1">
      <alignment horizontal="center"/>
    </xf>
    <xf numFmtId="0" fontId="7" fillId="0" borderId="0" xfId="0" applyFont="1" applyBorder="1"/>
    <xf numFmtId="176" fontId="0" fillId="0" borderId="0" xfId="0" applyNumberFormat="1" applyBorder="1"/>
    <xf numFmtId="173" fontId="0" fillId="0" borderId="2" xfId="0" applyNumberFormat="1" applyBorder="1"/>
    <xf numFmtId="177" fontId="0" fillId="0" borderId="3" xfId="0" applyNumberFormat="1" applyBorder="1"/>
    <xf numFmtId="0" fontId="10" fillId="2" borderId="7" xfId="0" applyFont="1" applyFill="1" applyBorder="1"/>
    <xf numFmtId="0" fontId="11" fillId="2" borderId="7" xfId="0" applyFont="1" applyFill="1" applyBorder="1"/>
    <xf numFmtId="0" fontId="11" fillId="2" borderId="12" xfId="0" applyFont="1" applyFill="1" applyBorder="1"/>
    <xf numFmtId="2" fontId="11" fillId="2" borderId="12" xfId="0" applyNumberFormat="1" applyFont="1" applyFill="1" applyBorder="1"/>
    <xf numFmtId="0" fontId="14" fillId="2" borderId="5" xfId="0" applyFont="1" applyFill="1" applyBorder="1"/>
    <xf numFmtId="0" fontId="14" fillId="2" borderId="5" xfId="0" applyFont="1" applyFill="1" applyBorder="1" applyAlignment="1"/>
    <xf numFmtId="0" fontId="14" fillId="0" borderId="7" xfId="0" applyFont="1" applyBorder="1"/>
    <xf numFmtId="0" fontId="0" fillId="0" borderId="0" xfId="0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0" fontId="8" fillId="0" borderId="0" xfId="0" applyFont="1" applyBorder="1"/>
    <xf numFmtId="172" fontId="0" fillId="0" borderId="3" xfId="0" applyNumberFormat="1" applyBorder="1"/>
    <xf numFmtId="172" fontId="0" fillId="0" borderId="0" xfId="0" applyNumberFormat="1" applyBorder="1"/>
    <xf numFmtId="172" fontId="0" fillId="0" borderId="1" xfId="0" applyNumberFormat="1" applyBorder="1"/>
    <xf numFmtId="167" fontId="0" fillId="0" borderId="1" xfId="0" applyNumberFormat="1" applyBorder="1"/>
    <xf numFmtId="173" fontId="0" fillId="0" borderId="1" xfId="0" applyNumberFormat="1" applyBorder="1"/>
    <xf numFmtId="0" fontId="15" fillId="0" borderId="7" xfId="0" applyFont="1" applyBorder="1"/>
    <xf numFmtId="0" fontId="15" fillId="2" borderId="7" xfId="0" applyFont="1" applyFill="1" applyBorder="1"/>
    <xf numFmtId="0" fontId="15" fillId="2" borderId="12" xfId="0" applyFont="1" applyFill="1" applyBorder="1"/>
    <xf numFmtId="2" fontId="15" fillId="2" borderId="12" xfId="0" applyNumberFormat="1" applyFont="1" applyFill="1" applyBorder="1"/>
    <xf numFmtId="0" fontId="14" fillId="0" borderId="0" xfId="0" applyFont="1"/>
    <xf numFmtId="177" fontId="5" fillId="0" borderId="2" xfId="0" applyNumberFormat="1" applyFont="1" applyBorder="1" applyAlignment="1">
      <alignment horizontal="right"/>
    </xf>
    <xf numFmtId="178" fontId="5" fillId="0" borderId="0" xfId="0" applyNumberFormat="1" applyFont="1" applyBorder="1" applyAlignment="1"/>
    <xf numFmtId="0" fontId="16" fillId="0" borderId="0" xfId="0" applyFont="1"/>
    <xf numFmtId="0" fontId="8" fillId="0" borderId="0" xfId="0" applyFont="1"/>
    <xf numFmtId="0" fontId="8" fillId="0" borderId="7" xfId="0" applyFont="1" applyBorder="1"/>
    <xf numFmtId="0" fontId="17" fillId="0" borderId="0" xfId="0" applyFont="1" applyBorder="1"/>
    <xf numFmtId="180" fontId="0" fillId="0" borderId="0" xfId="0" applyNumberFormat="1" applyBorder="1" applyAlignment="1">
      <alignment horizontal="left"/>
    </xf>
    <xf numFmtId="181" fontId="0" fillId="0" borderId="0" xfId="0" applyNumberFormat="1" applyBorder="1" applyAlignment="1">
      <alignment horizontal="center"/>
    </xf>
    <xf numFmtId="171" fontId="8" fillId="0" borderId="0" xfId="0" applyNumberFormat="1" applyFont="1" applyBorder="1"/>
    <xf numFmtId="174" fontId="0" fillId="0" borderId="0" xfId="0" applyNumberFormat="1" applyBorder="1"/>
    <xf numFmtId="174" fontId="0" fillId="0" borderId="5" xfId="0" applyNumberFormat="1" applyBorder="1"/>
    <xf numFmtId="176" fontId="0" fillId="0" borderId="0" xfId="0" applyNumberFormat="1" applyBorder="1" applyAlignment="1">
      <alignment horizontal="left"/>
    </xf>
    <xf numFmtId="176" fontId="0" fillId="0" borderId="0" xfId="0" applyNumberForma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82" fontId="0" fillId="0" borderId="5" xfId="0" applyNumberFormat="1" applyBorder="1"/>
    <xf numFmtId="164" fontId="5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left"/>
    </xf>
    <xf numFmtId="0" fontId="15" fillId="0" borderId="0" xfId="0" applyFont="1" applyBorder="1"/>
    <xf numFmtId="179" fontId="0" fillId="0" borderId="0" xfId="0" applyNumberFormat="1" applyBorder="1"/>
    <xf numFmtId="169" fontId="17" fillId="0" borderId="0" xfId="0" applyNumberFormat="1" applyFont="1" applyBorder="1"/>
    <xf numFmtId="0" fontId="17" fillId="0" borderId="0" xfId="0" applyFont="1" applyBorder="1" applyAlignment="1">
      <alignment horizontal="center"/>
    </xf>
    <xf numFmtId="0" fontId="3" fillId="0" borderId="13" xfId="0" applyFont="1" applyBorder="1"/>
    <xf numFmtId="0" fontId="2" fillId="0" borderId="13" xfId="0" applyFont="1" applyBorder="1"/>
    <xf numFmtId="183" fontId="0" fillId="0" borderId="14" xfId="0" applyNumberFormat="1" applyBorder="1"/>
    <xf numFmtId="0" fontId="0" fillId="0" borderId="13" xfId="0" applyBorder="1"/>
    <xf numFmtId="183" fontId="0" fillId="0" borderId="15" xfId="0" applyNumberFormat="1" applyBorder="1"/>
    <xf numFmtId="0" fontId="11" fillId="2" borderId="16" xfId="0" applyFont="1" applyFill="1" applyBorder="1"/>
    <xf numFmtId="0" fontId="1" fillId="0" borderId="16" xfId="0" applyFont="1" applyBorder="1"/>
    <xf numFmtId="0" fontId="15" fillId="2" borderId="16" xfId="0" applyFont="1" applyFill="1" applyBorder="1"/>
    <xf numFmtId="0" fontId="9" fillId="0" borderId="16" xfId="0" applyFont="1" applyBorder="1"/>
    <xf numFmtId="183" fontId="8" fillId="0" borderId="17" xfId="0" applyNumberFormat="1" applyFont="1" applyBorder="1"/>
    <xf numFmtId="0" fontId="1" fillId="0" borderId="13" xfId="0" applyFont="1" applyBorder="1"/>
    <xf numFmtId="183" fontId="0" fillId="0" borderId="18" xfId="0" applyNumberFormat="1" applyBorder="1"/>
    <xf numFmtId="0" fontId="11" fillId="2" borderId="19" xfId="0" applyFont="1" applyFill="1" applyBorder="1"/>
    <xf numFmtId="183" fontId="1" fillId="2" borderId="18" xfId="0" applyNumberFormat="1" applyFont="1" applyFill="1" applyBorder="1"/>
    <xf numFmtId="0" fontId="11" fillId="0" borderId="16" xfId="0" applyFont="1" applyBorder="1"/>
    <xf numFmtId="0" fontId="10" fillId="2" borderId="16" xfId="0" applyFont="1" applyFill="1" applyBorder="1"/>
    <xf numFmtId="183" fontId="14" fillId="0" borderId="17" xfId="0" applyNumberFormat="1" applyFont="1" applyBorder="1"/>
    <xf numFmtId="0" fontId="17" fillId="0" borderId="13" xfId="0" applyFont="1" applyBorder="1"/>
    <xf numFmtId="183" fontId="17" fillId="0" borderId="14" xfId="0" applyNumberFormat="1" applyFont="1" applyBorder="1"/>
    <xf numFmtId="0" fontId="0" fillId="0" borderId="19" xfId="0" applyBorder="1"/>
    <xf numFmtId="183" fontId="0" fillId="0" borderId="20" xfId="0" applyNumberFormat="1" applyBorder="1"/>
    <xf numFmtId="0" fontId="15" fillId="2" borderId="21" xfId="0" applyFont="1" applyFill="1" applyBorder="1"/>
    <xf numFmtId="0" fontId="15" fillId="2" borderId="22" xfId="0" applyFont="1" applyFill="1" applyBorder="1"/>
    <xf numFmtId="183" fontId="10" fillId="2" borderId="18" xfId="0" applyNumberFormat="1" applyFont="1" applyFill="1" applyBorder="1"/>
    <xf numFmtId="0" fontId="14" fillId="2" borderId="7" xfId="0" applyFont="1" applyFill="1" applyBorder="1"/>
    <xf numFmtId="165" fontId="14" fillId="2" borderId="7" xfId="0" applyNumberFormat="1" applyFont="1" applyFill="1" applyBorder="1" applyAlignment="1">
      <alignment horizontal="center"/>
    </xf>
    <xf numFmtId="183" fontId="14" fillId="2" borderId="17" xfId="0" applyNumberFormat="1" applyFont="1" applyFill="1" applyBorder="1" applyAlignment="1">
      <alignment horizontal="center"/>
    </xf>
    <xf numFmtId="183" fontId="10" fillId="2" borderId="23" xfId="0" applyNumberFormat="1" applyFont="1" applyFill="1" applyBorder="1"/>
    <xf numFmtId="0" fontId="0" fillId="0" borderId="15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188" fontId="3" fillId="2" borderId="5" xfId="0" applyNumberFormat="1" applyFont="1" applyFill="1" applyBorder="1" applyAlignment="1">
      <alignment horizontal="left"/>
    </xf>
    <xf numFmtId="186" fontId="3" fillId="2" borderId="5" xfId="0" applyNumberFormat="1" applyFont="1" applyFill="1" applyBorder="1" applyAlignment="1">
      <alignment horizontal="left"/>
    </xf>
    <xf numFmtId="0" fontId="8" fillId="0" borderId="0" xfId="0" applyFont="1" applyFill="1" applyBorder="1"/>
    <xf numFmtId="0" fontId="0" fillId="0" borderId="0" xfId="0" applyFill="1" applyBorder="1"/>
    <xf numFmtId="0" fontId="19" fillId="0" borderId="0" xfId="0" applyFont="1" applyBorder="1"/>
    <xf numFmtId="0" fontId="20" fillId="0" borderId="0" xfId="0" applyFont="1" applyBorder="1"/>
    <xf numFmtId="0" fontId="23" fillId="0" borderId="16" xfId="0" applyFont="1" applyBorder="1"/>
    <xf numFmtId="0" fontId="23" fillId="0" borderId="7" xfId="0" applyFont="1" applyBorder="1"/>
    <xf numFmtId="172" fontId="23" fillId="0" borderId="12" xfId="0" applyNumberFormat="1" applyFont="1" applyBorder="1"/>
    <xf numFmtId="167" fontId="23" fillId="0" borderId="12" xfId="0" applyNumberFormat="1" applyFont="1" applyBorder="1"/>
    <xf numFmtId="173" fontId="23" fillId="0" borderId="12" xfId="0" applyNumberFormat="1" applyFont="1" applyBorder="1"/>
    <xf numFmtId="2" fontId="11" fillId="2" borderId="6" xfId="0" applyNumberFormat="1" applyFont="1" applyFill="1" applyBorder="1"/>
    <xf numFmtId="173" fontId="23" fillId="0" borderId="6" xfId="0" applyNumberFormat="1" applyFont="1" applyBorder="1"/>
    <xf numFmtId="2" fontId="15" fillId="2" borderId="6" xfId="0" applyNumberFormat="1" applyFont="1" applyFill="1" applyBorder="1"/>
    <xf numFmtId="0" fontId="24" fillId="2" borderId="9" xfId="0" applyFont="1" applyFill="1" applyBorder="1" applyAlignment="1">
      <alignment horizontal="left"/>
    </xf>
    <xf numFmtId="189" fontId="1" fillId="2" borderId="25" xfId="0" applyNumberFormat="1" applyFont="1" applyFill="1" applyBorder="1" applyAlignment="1">
      <alignment horizontal="left"/>
    </xf>
    <xf numFmtId="179" fontId="25" fillId="2" borderId="10" xfId="0" applyNumberFormat="1" applyFont="1" applyFill="1" applyBorder="1" applyAlignment="1">
      <alignment horizontal="center"/>
    </xf>
    <xf numFmtId="189" fontId="25" fillId="2" borderId="20" xfId="0" applyNumberFormat="1" applyFont="1" applyFill="1" applyBorder="1" applyAlignment="1">
      <alignment horizontal="center"/>
    </xf>
    <xf numFmtId="0" fontId="1" fillId="2" borderId="26" xfId="0" applyFont="1" applyFill="1" applyBorder="1"/>
    <xf numFmtId="0" fontId="1" fillId="2" borderId="19" xfId="0" applyFont="1" applyFill="1" applyBorder="1"/>
    <xf numFmtId="183" fontId="1" fillId="0" borderId="15" xfId="0" applyNumberFormat="1" applyFont="1" applyBorder="1"/>
    <xf numFmtId="183" fontId="11" fillId="2" borderId="17" xfId="0" applyNumberFormat="1" applyFont="1" applyFill="1" applyBorder="1"/>
    <xf numFmtId="183" fontId="1" fillId="0" borderId="17" xfId="0" applyNumberFormat="1" applyFont="1" applyBorder="1"/>
    <xf numFmtId="183" fontId="2" fillId="0" borderId="17" xfId="0" applyNumberFormat="1" applyFont="1" applyBorder="1"/>
    <xf numFmtId="183" fontId="10" fillId="2" borderId="17" xfId="0" applyNumberFormat="1" applyFont="1" applyFill="1" applyBorder="1"/>
    <xf numFmtId="173" fontId="0" fillId="0" borderId="9" xfId="0" applyNumberFormat="1" applyBorder="1"/>
    <xf numFmtId="173" fontId="0" fillId="0" borderId="10" xfId="0" applyNumberFormat="1" applyBorder="1"/>
    <xf numFmtId="166" fontId="0" fillId="0" borderId="1" xfId="0" applyNumberFormat="1" applyBorder="1" applyAlignment="1">
      <alignment horizontal="center"/>
    </xf>
    <xf numFmtId="181" fontId="0" fillId="0" borderId="0" xfId="0" applyNumberFormat="1" applyBorder="1" applyAlignment="1">
      <alignment horizontal="left"/>
    </xf>
    <xf numFmtId="169" fontId="0" fillId="0" borderId="0" xfId="0" applyNumberFormat="1" applyBorder="1" applyAlignment="1">
      <alignment horizontal="center"/>
    </xf>
    <xf numFmtId="0" fontId="3" fillId="0" borderId="0" xfId="0" applyFont="1"/>
    <xf numFmtId="169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183" fontId="3" fillId="0" borderId="14" xfId="0" applyNumberFormat="1" applyFont="1" applyBorder="1"/>
    <xf numFmtId="172" fontId="0" fillId="0" borderId="0" xfId="0" applyNumberFormat="1"/>
    <xf numFmtId="2" fontId="26" fillId="0" borderId="3" xfId="0" applyNumberFormat="1" applyFont="1" applyBorder="1" applyAlignment="1">
      <alignment horizontal="center"/>
    </xf>
    <xf numFmtId="2" fontId="27" fillId="0" borderId="3" xfId="0" applyNumberFormat="1" applyFont="1" applyBorder="1" applyAlignment="1">
      <alignment horizontal="center"/>
    </xf>
    <xf numFmtId="173" fontId="3" fillId="2" borderId="19" xfId="0" applyNumberFormat="1" applyFont="1" applyFill="1" applyBorder="1" applyAlignment="1">
      <alignment horizontal="left"/>
    </xf>
    <xf numFmtId="173" fontId="3" fillId="2" borderId="5" xfId="0" applyNumberFormat="1" applyFont="1" applyFill="1" applyBorder="1" applyAlignment="1">
      <alignment horizontal="left"/>
    </xf>
    <xf numFmtId="187" fontId="9" fillId="3" borderId="5" xfId="0" applyNumberFormat="1" applyFont="1" applyFill="1" applyBorder="1" applyAlignment="1">
      <alignment horizontal="center"/>
    </xf>
    <xf numFmtId="184" fontId="11" fillId="2" borderId="5" xfId="0" applyNumberFormat="1" applyFont="1" applyFill="1" applyBorder="1" applyAlignment="1">
      <alignment horizontal="center"/>
    </xf>
    <xf numFmtId="185" fontId="11" fillId="2" borderId="27" xfId="0" applyNumberFormat="1" applyFont="1" applyFill="1" applyBorder="1" applyAlignment="1">
      <alignment horizontal="left"/>
    </xf>
    <xf numFmtId="0" fontId="12" fillId="2" borderId="29" xfId="0" applyFont="1" applyFill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173" fontId="12" fillId="2" borderId="29" xfId="0" applyNumberFormat="1" applyFont="1" applyFill="1" applyBorder="1" applyAlignment="1">
      <alignment vertical="center"/>
    </xf>
    <xf numFmtId="173" fontId="18" fillId="2" borderId="30" xfId="0" applyNumberFormat="1" applyFont="1" applyFill="1" applyBorder="1"/>
    <xf numFmtId="0" fontId="6" fillId="0" borderId="13" xfId="0" applyFont="1" applyBorder="1"/>
    <xf numFmtId="0" fontId="28" fillId="0" borderId="13" xfId="0" applyFont="1" applyBorder="1"/>
    <xf numFmtId="0" fontId="29" fillId="0" borderId="13" xfId="0" applyFont="1" applyBorder="1"/>
    <xf numFmtId="0" fontId="15" fillId="0" borderId="13" xfId="0" applyFont="1" applyBorder="1"/>
    <xf numFmtId="0" fontId="5" fillId="0" borderId="0" xfId="0" applyFont="1"/>
    <xf numFmtId="0" fontId="30" fillId="0" borderId="0" xfId="0" applyFont="1"/>
    <xf numFmtId="0" fontId="31" fillId="0" borderId="0" xfId="0" applyFont="1" applyBorder="1"/>
    <xf numFmtId="164" fontId="31" fillId="0" borderId="0" xfId="0" applyNumberFormat="1" applyFont="1" applyBorder="1" applyAlignment="1">
      <alignment horizontal="right"/>
    </xf>
    <xf numFmtId="174" fontId="31" fillId="0" borderId="0" xfId="0" applyNumberFormat="1" applyFont="1" applyBorder="1"/>
    <xf numFmtId="170" fontId="31" fillId="0" borderId="0" xfId="0" applyNumberFormat="1" applyFont="1" applyBorder="1" applyAlignment="1">
      <alignment horizontal="center"/>
    </xf>
    <xf numFmtId="182" fontId="31" fillId="0" borderId="0" xfId="0" applyNumberFormat="1" applyFont="1" applyBorder="1"/>
    <xf numFmtId="173" fontId="31" fillId="0" borderId="0" xfId="0" applyNumberFormat="1" applyFont="1" applyBorder="1"/>
    <xf numFmtId="0" fontId="31" fillId="0" borderId="0" xfId="0" applyFont="1"/>
    <xf numFmtId="0" fontId="32" fillId="2" borderId="28" xfId="0" applyFont="1" applyFill="1" applyBorder="1" applyAlignment="1">
      <alignment vertical="center"/>
    </xf>
    <xf numFmtId="0" fontId="36" fillId="2" borderId="28" xfId="0" applyFont="1" applyFill="1" applyBorder="1" applyAlignment="1">
      <alignment vertical="center"/>
    </xf>
    <xf numFmtId="190" fontId="0" fillId="0" borderId="0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0"/>
  <sheetViews>
    <sheetView topLeftCell="A25" workbookViewId="0">
      <selection activeCell="M25" sqref="M25"/>
    </sheetView>
  </sheetViews>
  <sheetFormatPr baseColWidth="10" defaultRowHeight="12.75" x14ac:dyDescent="0.2"/>
  <cols>
    <col min="1" max="1" width="10.42578125" customWidth="1"/>
    <col min="2" max="2" width="10.7109375" customWidth="1"/>
    <col min="3" max="3" width="12.42578125" customWidth="1"/>
    <col min="4" max="4" width="11.28515625" customWidth="1"/>
    <col min="5" max="5" width="12.7109375" customWidth="1"/>
    <col min="6" max="6" width="11" customWidth="1"/>
    <col min="7" max="7" width="5.85546875" customWidth="1"/>
    <col min="8" max="8" width="18.140625" customWidth="1"/>
  </cols>
  <sheetData>
    <row r="1" spans="1:8" ht="24.75" customHeight="1" x14ac:dyDescent="0.2">
      <c r="A1" s="177" t="s">
        <v>92</v>
      </c>
      <c r="B1" s="160"/>
      <c r="C1" s="161"/>
      <c r="D1" s="161"/>
      <c r="E1" s="161"/>
      <c r="F1" s="162"/>
      <c r="G1" s="162"/>
      <c r="H1" s="163"/>
    </row>
    <row r="2" spans="1:8" s="67" customFormat="1" ht="17.25" customHeight="1" x14ac:dyDescent="0.25">
      <c r="A2" s="155" t="s">
        <v>10</v>
      </c>
      <c r="B2" s="156"/>
      <c r="C2" s="118">
        <v>72</v>
      </c>
      <c r="D2" s="119">
        <v>112</v>
      </c>
      <c r="E2" s="157">
        <f>ROUND(((C2/F2)+1)*1,0)</f>
        <v>22</v>
      </c>
      <c r="F2" s="158">
        <v>3.5</v>
      </c>
      <c r="G2" s="158"/>
      <c r="H2" s="159">
        <v>1.1000000000000001</v>
      </c>
    </row>
    <row r="3" spans="1:8" ht="12.6" customHeight="1" x14ac:dyDescent="0.2">
      <c r="A3" s="164" t="s">
        <v>11</v>
      </c>
      <c r="B3" s="10" t="s">
        <v>12</v>
      </c>
      <c r="C3" s="10"/>
      <c r="D3" s="3"/>
      <c r="E3" s="14"/>
      <c r="F3" s="17"/>
      <c r="G3" s="143"/>
      <c r="H3" s="138"/>
    </row>
    <row r="4" spans="1:8" ht="12.6" customHeight="1" x14ac:dyDescent="0.2">
      <c r="A4" s="165" t="s">
        <v>13</v>
      </c>
      <c r="B4" s="10" t="s">
        <v>14</v>
      </c>
      <c r="C4" s="10"/>
      <c r="D4" s="43"/>
      <c r="E4" s="14"/>
      <c r="F4" s="17"/>
      <c r="G4" s="58"/>
      <c r="H4" s="90"/>
    </row>
    <row r="5" spans="1:8" ht="12.6" customHeight="1" x14ac:dyDescent="0.2">
      <c r="A5" s="89"/>
      <c r="B5" s="53" t="s">
        <v>59</v>
      </c>
      <c r="C5" s="10"/>
      <c r="D5" s="43">
        <f>((E2*D2)+50)</f>
        <v>2514</v>
      </c>
      <c r="E5" s="14"/>
      <c r="F5" s="17">
        <v>1.2</v>
      </c>
      <c r="G5" s="58"/>
      <c r="H5" s="90">
        <f>F5*D5</f>
        <v>3016.7999999999997</v>
      </c>
    </row>
    <row r="6" spans="1:8" ht="12.6" customHeight="1" x14ac:dyDescent="0.2">
      <c r="A6" s="89"/>
      <c r="B6" s="120" t="s">
        <v>60</v>
      </c>
      <c r="C6" s="10"/>
      <c r="D6" s="43"/>
      <c r="E6" s="14"/>
      <c r="F6" s="17"/>
      <c r="G6" s="58"/>
      <c r="H6" s="90"/>
    </row>
    <row r="7" spans="1:8" ht="12.6" customHeight="1" x14ac:dyDescent="0.2">
      <c r="A7" s="89"/>
      <c r="B7" s="123" t="s">
        <v>67</v>
      </c>
      <c r="C7" s="122"/>
      <c r="D7" s="54">
        <f>E2</f>
        <v>22</v>
      </c>
      <c r="E7" s="9"/>
      <c r="F7" s="17">
        <v>7</v>
      </c>
      <c r="G7" s="58"/>
      <c r="H7" s="90">
        <f>F7*D7</f>
        <v>154</v>
      </c>
    </row>
    <row r="8" spans="1:8" ht="12.6" customHeight="1" x14ac:dyDescent="0.2">
      <c r="A8" s="89"/>
      <c r="B8" s="121" t="s">
        <v>64</v>
      </c>
      <c r="C8" s="2"/>
      <c r="D8" s="55">
        <f>E2</f>
        <v>22</v>
      </c>
      <c r="E8" s="9"/>
      <c r="F8" s="42">
        <v>6.5</v>
      </c>
      <c r="G8" s="58"/>
      <c r="H8" s="90">
        <f>F8*D8</f>
        <v>143</v>
      </c>
    </row>
    <row r="9" spans="1:8" ht="12.6" customHeight="1" x14ac:dyDescent="0.2">
      <c r="A9" s="89"/>
      <c r="B9" s="121" t="s">
        <v>61</v>
      </c>
      <c r="C9" s="2"/>
      <c r="D9" s="55">
        <v>5000</v>
      </c>
      <c r="E9" s="9"/>
      <c r="F9" s="42">
        <v>0.06</v>
      </c>
      <c r="G9" s="58"/>
      <c r="H9" s="90">
        <f>F9*D9</f>
        <v>300</v>
      </c>
    </row>
    <row r="10" spans="1:8" ht="12.6" customHeight="1" x14ac:dyDescent="0.2">
      <c r="A10" s="89"/>
      <c r="B10" s="10" t="s">
        <v>15</v>
      </c>
      <c r="C10" s="2"/>
      <c r="D10" s="55"/>
      <c r="E10" s="9"/>
      <c r="F10" s="42"/>
      <c r="G10" s="144"/>
      <c r="H10" s="90">
        <v>250</v>
      </c>
    </row>
    <row r="11" spans="1:8" s="63" customFormat="1" ht="13.5" customHeight="1" x14ac:dyDescent="0.25">
      <c r="A11" s="91" t="s">
        <v>16</v>
      </c>
      <c r="B11" s="45"/>
      <c r="C11" s="45"/>
      <c r="D11" s="46"/>
      <c r="E11" s="47"/>
      <c r="F11" s="47"/>
      <c r="G11" s="129"/>
      <c r="H11" s="139">
        <f>SUM(H5:H10)</f>
        <v>3863.7999999999997</v>
      </c>
    </row>
    <row r="12" spans="1:8" ht="12.6" customHeight="1" x14ac:dyDescent="0.2">
      <c r="A12" s="164" t="s">
        <v>17</v>
      </c>
      <c r="B12" s="10" t="s">
        <v>62</v>
      </c>
      <c r="C12" s="10"/>
      <c r="D12" s="54"/>
      <c r="E12" s="9"/>
      <c r="F12" s="17"/>
      <c r="G12" s="58"/>
      <c r="H12" s="90"/>
    </row>
    <row r="13" spans="1:8" ht="12.6" customHeight="1" x14ac:dyDescent="0.2">
      <c r="A13" s="89"/>
      <c r="B13" s="10" t="s">
        <v>63</v>
      </c>
      <c r="C13" s="10"/>
      <c r="D13" s="43">
        <v>300</v>
      </c>
      <c r="E13" s="9"/>
      <c r="F13" s="17">
        <v>3.8</v>
      </c>
      <c r="G13" s="58"/>
      <c r="H13" s="90">
        <f>F13*D13</f>
        <v>1140</v>
      </c>
    </row>
    <row r="14" spans="1:8" ht="12.6" customHeight="1" x14ac:dyDescent="0.2">
      <c r="A14" s="89"/>
      <c r="B14" s="121" t="s">
        <v>65</v>
      </c>
      <c r="C14" s="10"/>
      <c r="D14" s="56">
        <v>3</v>
      </c>
      <c r="E14" s="57"/>
      <c r="F14" s="58">
        <v>60</v>
      </c>
      <c r="G14" s="58"/>
      <c r="H14" s="90">
        <f>F14*D14</f>
        <v>180</v>
      </c>
    </row>
    <row r="15" spans="1:8" ht="12.6" customHeight="1" x14ac:dyDescent="0.2">
      <c r="A15" s="89"/>
      <c r="B15" s="10" t="s">
        <v>18</v>
      </c>
      <c r="C15" s="10"/>
      <c r="D15" s="1"/>
      <c r="E15" s="1"/>
      <c r="F15" s="1"/>
      <c r="G15" s="1"/>
      <c r="H15" s="90">
        <v>250</v>
      </c>
    </row>
    <row r="16" spans="1:8" s="63" customFormat="1" ht="15" customHeight="1" x14ac:dyDescent="0.25">
      <c r="A16" s="91" t="s">
        <v>19</v>
      </c>
      <c r="B16" s="45"/>
      <c r="C16" s="45"/>
      <c r="D16" s="46"/>
      <c r="E16" s="47"/>
      <c r="F16" s="47"/>
      <c r="G16" s="129"/>
      <c r="H16" s="139">
        <f>SUM(H13:H15)</f>
        <v>1570</v>
      </c>
    </row>
    <row r="17" spans="1:8" ht="12.6" customHeight="1" x14ac:dyDescent="0.2">
      <c r="A17" s="164" t="s">
        <v>20</v>
      </c>
      <c r="B17" s="10" t="s">
        <v>66</v>
      </c>
      <c r="C17" s="10"/>
      <c r="D17" s="54">
        <v>1</v>
      </c>
      <c r="E17" s="8"/>
      <c r="F17" s="17">
        <v>230</v>
      </c>
      <c r="G17" s="58"/>
      <c r="H17" s="90">
        <f t="shared" ref="H17:H22" si="0">F17*D17</f>
        <v>230</v>
      </c>
    </row>
    <row r="18" spans="1:8" ht="12.6" customHeight="1" x14ac:dyDescent="0.2">
      <c r="A18" s="89"/>
      <c r="B18" s="121" t="s">
        <v>83</v>
      </c>
      <c r="C18" s="10"/>
      <c r="D18" s="54">
        <v>1</v>
      </c>
      <c r="E18" s="8"/>
      <c r="F18" s="17">
        <v>120</v>
      </c>
      <c r="G18" s="58"/>
      <c r="H18" s="90">
        <f t="shared" si="0"/>
        <v>120</v>
      </c>
    </row>
    <row r="19" spans="1:8" ht="12.6" customHeight="1" x14ac:dyDescent="0.2">
      <c r="A19" s="89"/>
      <c r="B19" s="10" t="s">
        <v>21</v>
      </c>
      <c r="C19" s="10"/>
      <c r="D19" s="54">
        <v>1</v>
      </c>
      <c r="E19" s="8"/>
      <c r="F19" s="17">
        <v>100</v>
      </c>
      <c r="G19" s="58"/>
      <c r="H19" s="90">
        <f t="shared" si="0"/>
        <v>100</v>
      </c>
    </row>
    <row r="20" spans="1:8" ht="12.6" customHeight="1" x14ac:dyDescent="0.2">
      <c r="A20" s="89"/>
      <c r="B20" s="10" t="s">
        <v>22</v>
      </c>
      <c r="C20" s="10"/>
      <c r="D20" s="54">
        <v>1</v>
      </c>
      <c r="E20" s="8"/>
      <c r="F20" s="17">
        <v>75</v>
      </c>
      <c r="G20" s="58"/>
      <c r="H20" s="90">
        <f t="shared" si="0"/>
        <v>75</v>
      </c>
    </row>
    <row r="21" spans="1:8" ht="12.6" customHeight="1" x14ac:dyDescent="0.2">
      <c r="A21" s="89"/>
      <c r="B21" s="10" t="s">
        <v>23</v>
      </c>
      <c r="C21" s="10"/>
      <c r="D21" s="56">
        <v>2</v>
      </c>
      <c r="E21" s="57"/>
      <c r="F21" s="58">
        <v>90</v>
      </c>
      <c r="G21" s="58"/>
      <c r="H21" s="90">
        <f t="shared" si="0"/>
        <v>180</v>
      </c>
    </row>
    <row r="22" spans="1:8" ht="12.6" customHeight="1" x14ac:dyDescent="0.2">
      <c r="A22" s="89"/>
      <c r="B22" s="10" t="s">
        <v>24</v>
      </c>
      <c r="C22" s="10"/>
      <c r="D22" s="56">
        <v>1</v>
      </c>
      <c r="E22" s="57"/>
      <c r="F22" s="58">
        <v>310</v>
      </c>
      <c r="G22" s="58"/>
      <c r="H22" s="90">
        <f t="shared" si="0"/>
        <v>310</v>
      </c>
    </row>
    <row r="23" spans="1:8" ht="12.6" customHeight="1" x14ac:dyDescent="0.2">
      <c r="A23" s="89"/>
      <c r="B23" s="121" t="s">
        <v>18</v>
      </c>
      <c r="D23" s="4"/>
      <c r="E23" s="4"/>
      <c r="F23" s="4"/>
      <c r="G23" s="1"/>
      <c r="H23" s="90">
        <v>100</v>
      </c>
    </row>
    <row r="24" spans="1:8" s="63" customFormat="1" ht="17.25" customHeight="1" x14ac:dyDescent="0.25">
      <c r="A24" s="91" t="s">
        <v>25</v>
      </c>
      <c r="B24" s="45"/>
      <c r="C24" s="45"/>
      <c r="D24" s="46"/>
      <c r="E24" s="47"/>
      <c r="F24" s="47"/>
      <c r="G24" s="129"/>
      <c r="H24" s="139">
        <f>SUM(H17:H22)</f>
        <v>1015</v>
      </c>
    </row>
    <row r="25" spans="1:8" ht="12.75" customHeight="1" x14ac:dyDescent="0.2">
      <c r="A25" s="124" t="s">
        <v>27</v>
      </c>
      <c r="B25" s="125" t="s">
        <v>26</v>
      </c>
      <c r="C25" s="125"/>
      <c r="D25" s="126">
        <v>1</v>
      </c>
      <c r="E25" s="127"/>
      <c r="F25" s="128">
        <v>1580</v>
      </c>
      <c r="G25" s="130"/>
      <c r="H25" s="140"/>
    </row>
    <row r="26" spans="1:8" s="66" customFormat="1" ht="12" customHeight="1" x14ac:dyDescent="0.2">
      <c r="A26" s="124" t="s">
        <v>27</v>
      </c>
      <c r="B26" s="125" t="s">
        <v>28</v>
      </c>
      <c r="C26" s="125"/>
      <c r="D26" s="126">
        <v>1</v>
      </c>
      <c r="E26" s="127"/>
      <c r="F26" s="128">
        <v>1250</v>
      </c>
      <c r="G26" s="130"/>
      <c r="H26" s="141"/>
    </row>
    <row r="27" spans="1:8" ht="17.25" customHeight="1" x14ac:dyDescent="0.25">
      <c r="A27" s="93" t="s">
        <v>84</v>
      </c>
      <c r="B27" s="60"/>
      <c r="C27" s="60"/>
      <c r="D27" s="61"/>
      <c r="E27" s="62"/>
      <c r="F27" s="62"/>
      <c r="G27" s="131"/>
      <c r="H27" s="142">
        <f>H11+H16+H24+H25+H26</f>
        <v>6448.7999999999993</v>
      </c>
    </row>
    <row r="28" spans="1:8" s="67" customFormat="1" ht="12" customHeight="1" x14ac:dyDescent="0.2">
      <c r="A28" s="94" t="s">
        <v>56</v>
      </c>
      <c r="B28" s="68"/>
      <c r="C28" s="68"/>
      <c r="D28" s="68"/>
      <c r="E28" s="68"/>
      <c r="F28" s="68"/>
      <c r="G28" s="68"/>
      <c r="H28" s="95"/>
    </row>
    <row r="29" spans="1:8" ht="12.75" customHeight="1" x14ac:dyDescent="0.2">
      <c r="A29" s="136"/>
      <c r="B29" s="19" t="s">
        <v>0</v>
      </c>
      <c r="C29" s="20"/>
      <c r="D29" s="21"/>
      <c r="E29" s="22" t="s">
        <v>1</v>
      </c>
      <c r="F29" s="27" t="s">
        <v>2</v>
      </c>
      <c r="G29" s="132"/>
      <c r="H29" s="133" t="s">
        <v>29</v>
      </c>
    </row>
    <row r="30" spans="1:8" ht="11.25" customHeight="1" x14ac:dyDescent="0.2">
      <c r="A30" s="137"/>
      <c r="B30" s="23"/>
      <c r="C30" s="24"/>
      <c r="D30" s="25"/>
      <c r="E30" s="26"/>
      <c r="F30" s="28"/>
      <c r="G30" s="134" t="s">
        <v>70</v>
      </c>
      <c r="H30" s="135" t="s">
        <v>3</v>
      </c>
    </row>
    <row r="31" spans="1:8" ht="12.6" customHeight="1" x14ac:dyDescent="0.2">
      <c r="A31" s="166" t="s">
        <v>30</v>
      </c>
      <c r="B31" s="10" t="s">
        <v>31</v>
      </c>
      <c r="C31" s="18"/>
      <c r="D31" s="35"/>
      <c r="E31" s="6">
        <v>10</v>
      </c>
      <c r="F31" s="6">
        <v>2</v>
      </c>
      <c r="G31" s="145"/>
      <c r="H31" s="88"/>
    </row>
    <row r="32" spans="1:8" ht="12.6" customHeight="1" x14ac:dyDescent="0.2">
      <c r="A32" s="96"/>
      <c r="B32" s="10" t="s">
        <v>32</v>
      </c>
      <c r="C32" s="65">
        <v>7</v>
      </c>
      <c r="D32" s="64">
        <f>D13</f>
        <v>300</v>
      </c>
      <c r="E32" s="6"/>
      <c r="F32" s="6"/>
      <c r="G32" s="145">
        <f>C32</f>
        <v>7</v>
      </c>
      <c r="H32" s="88">
        <f>G32*D32</f>
        <v>2100</v>
      </c>
    </row>
    <row r="33" spans="1:8" ht="12.6" customHeight="1" x14ac:dyDescent="0.2">
      <c r="A33" s="89"/>
      <c r="B33" s="10" t="s">
        <v>33</v>
      </c>
      <c r="C33" s="39"/>
      <c r="D33" s="52">
        <v>1</v>
      </c>
      <c r="E33" s="6">
        <v>25</v>
      </c>
      <c r="F33" s="6">
        <v>4</v>
      </c>
      <c r="G33" s="145">
        <v>15</v>
      </c>
      <c r="H33" s="88">
        <f>G33*F33</f>
        <v>60</v>
      </c>
    </row>
    <row r="34" spans="1:8" ht="12.6" customHeight="1" x14ac:dyDescent="0.2">
      <c r="A34" s="89"/>
      <c r="B34" s="10" t="s">
        <v>34</v>
      </c>
      <c r="C34" s="18"/>
      <c r="D34" s="52"/>
      <c r="E34" s="6">
        <v>35</v>
      </c>
      <c r="F34" s="6"/>
      <c r="G34" s="145"/>
      <c r="H34" s="88"/>
    </row>
    <row r="35" spans="1:8" ht="12.6" customHeight="1" x14ac:dyDescent="0.2">
      <c r="A35" s="89"/>
      <c r="B35" s="10" t="s">
        <v>35</v>
      </c>
      <c r="C35" s="18"/>
      <c r="D35" s="52"/>
      <c r="E35" s="6">
        <v>18</v>
      </c>
      <c r="F35" s="6"/>
      <c r="G35" s="145"/>
      <c r="H35" s="88"/>
    </row>
    <row r="36" spans="1:8" ht="12.6" customHeight="1" x14ac:dyDescent="0.2">
      <c r="A36" s="89"/>
      <c r="B36" s="10" t="s">
        <v>36</v>
      </c>
      <c r="C36" s="39"/>
      <c r="D36" s="51"/>
      <c r="E36" s="6">
        <v>3</v>
      </c>
      <c r="F36" s="6"/>
      <c r="G36" s="145"/>
      <c r="H36" s="88"/>
    </row>
    <row r="37" spans="1:8" ht="12.6" customHeight="1" x14ac:dyDescent="0.2">
      <c r="A37" s="89"/>
      <c r="B37" s="10" t="s">
        <v>37</v>
      </c>
      <c r="C37" s="83">
        <v>135</v>
      </c>
      <c r="D37" s="41">
        <v>3</v>
      </c>
      <c r="E37" s="6">
        <v>3</v>
      </c>
      <c r="F37" s="1"/>
      <c r="G37" s="145">
        <v>3</v>
      </c>
      <c r="H37" s="88">
        <f>G37*C37</f>
        <v>405</v>
      </c>
    </row>
    <row r="38" spans="1:8" ht="12.6" customHeight="1" x14ac:dyDescent="0.2">
      <c r="A38" s="92" t="s">
        <v>6</v>
      </c>
      <c r="B38" s="12">
        <v>0.1</v>
      </c>
      <c r="C38" s="16" t="s">
        <v>38</v>
      </c>
      <c r="D38" s="13"/>
      <c r="E38" s="33">
        <f>SUM(E31:E37)*B38</f>
        <v>9.4</v>
      </c>
      <c r="F38" s="33">
        <f>SUM(F31:F37)*B38</f>
        <v>0.60000000000000009</v>
      </c>
      <c r="G38" s="7"/>
      <c r="H38" s="97"/>
    </row>
    <row r="39" spans="1:8" ht="15" x14ac:dyDescent="0.25">
      <c r="A39" s="98" t="s">
        <v>39</v>
      </c>
      <c r="B39" s="48"/>
      <c r="C39" s="49"/>
      <c r="D39" s="48"/>
      <c r="E39" s="34">
        <f>SUM(E31:E38)</f>
        <v>103.4</v>
      </c>
      <c r="F39" s="34">
        <f>SUM(F31:F38)</f>
        <v>6.6</v>
      </c>
      <c r="G39" s="34"/>
      <c r="H39" s="99">
        <f>SUM(H31:H38)</f>
        <v>2565</v>
      </c>
    </row>
    <row r="40" spans="1:8" ht="13.5" customHeight="1" x14ac:dyDescent="0.25">
      <c r="A40" s="91" t="s">
        <v>57</v>
      </c>
      <c r="B40" s="110"/>
      <c r="C40" s="111"/>
      <c r="D40" s="110"/>
      <c r="E40" s="110"/>
      <c r="F40" s="111"/>
      <c r="G40" s="111"/>
      <c r="H40" s="112"/>
    </row>
    <row r="41" spans="1:8" ht="12.6" customHeight="1" x14ac:dyDescent="0.2">
      <c r="A41" s="96" t="s">
        <v>55</v>
      </c>
      <c r="B41" s="10"/>
      <c r="C41" s="10"/>
      <c r="D41" s="29"/>
      <c r="E41" s="36"/>
      <c r="F41" s="3"/>
      <c r="G41" s="1"/>
      <c r="H41" s="88">
        <f>H27</f>
        <v>6448.7999999999993</v>
      </c>
    </row>
    <row r="42" spans="1:8" ht="12.6" customHeight="1" x14ac:dyDescent="0.2">
      <c r="A42" s="96" t="s">
        <v>40</v>
      </c>
      <c r="B42" s="15" t="s">
        <v>41</v>
      </c>
      <c r="C42" s="31" t="s">
        <v>98</v>
      </c>
      <c r="D42" s="37">
        <f>F39</f>
        <v>6.6</v>
      </c>
      <c r="E42" s="36" t="s">
        <v>8</v>
      </c>
      <c r="F42" s="17">
        <v>42</v>
      </c>
      <c r="G42" s="30"/>
      <c r="H42" s="88">
        <f>((D42*F42)+H39)</f>
        <v>2842.2</v>
      </c>
    </row>
    <row r="43" spans="1:8" ht="12.6" customHeight="1" x14ac:dyDescent="0.2">
      <c r="A43" s="96" t="s">
        <v>4</v>
      </c>
      <c r="B43" s="10"/>
      <c r="C43" s="31"/>
      <c r="D43" s="37">
        <f>E39</f>
        <v>103.4</v>
      </c>
      <c r="E43" s="36" t="s">
        <v>8</v>
      </c>
      <c r="F43" s="17">
        <v>29.5</v>
      </c>
      <c r="G43" s="58"/>
      <c r="H43" s="88">
        <f>D43*F43</f>
        <v>3050.3</v>
      </c>
    </row>
    <row r="44" spans="1:8" ht="18" customHeight="1" x14ac:dyDescent="0.25">
      <c r="A44" s="101" t="s">
        <v>68</v>
      </c>
      <c r="B44" s="44"/>
      <c r="C44" s="44"/>
      <c r="D44" s="44"/>
      <c r="E44" s="44"/>
      <c r="F44" s="44"/>
      <c r="G44" s="44"/>
      <c r="H44" s="109">
        <f>SUM(H41:H43)</f>
        <v>12341.3</v>
      </c>
    </row>
    <row r="45" spans="1:8" s="63" customFormat="1" ht="15" customHeight="1" x14ac:dyDescent="0.25">
      <c r="A45" s="100" t="s">
        <v>58</v>
      </c>
      <c r="B45" s="50"/>
      <c r="C45" s="50"/>
      <c r="D45" s="50"/>
      <c r="E45" s="50"/>
      <c r="F45" s="50"/>
      <c r="G45" s="50"/>
      <c r="H45" s="102"/>
    </row>
    <row r="46" spans="1:8" ht="12.6" customHeight="1" x14ac:dyDescent="0.2">
      <c r="A46" s="89" t="s">
        <v>5</v>
      </c>
      <c r="B46" s="10" t="s">
        <v>42</v>
      </c>
      <c r="C46" s="71">
        <v>2.5</v>
      </c>
      <c r="D46" s="32">
        <f>H41</f>
        <v>6448.7999999999993</v>
      </c>
      <c r="E46" s="11" t="s">
        <v>43</v>
      </c>
      <c r="F46" s="146">
        <v>60</v>
      </c>
      <c r="G46" s="70"/>
      <c r="H46" s="88">
        <f>(D46/100*F46)/100*C46</f>
        <v>96.731999999999999</v>
      </c>
    </row>
    <row r="47" spans="1:8" ht="12.6" customHeight="1" x14ac:dyDescent="0.2">
      <c r="A47" s="103"/>
      <c r="B47" s="69" t="s">
        <v>44</v>
      </c>
      <c r="C47" s="71">
        <v>3</v>
      </c>
      <c r="D47" s="84">
        <f>H32+H37</f>
        <v>2505</v>
      </c>
      <c r="E47" s="85" t="s">
        <v>43</v>
      </c>
      <c r="F47" s="146">
        <v>60</v>
      </c>
      <c r="G47" s="70"/>
      <c r="H47" s="104">
        <f>(D47/100*F47)/100*C47</f>
        <v>45.089999999999996</v>
      </c>
    </row>
    <row r="48" spans="1:8" ht="12.6" customHeight="1" x14ac:dyDescent="0.2">
      <c r="A48" s="89" t="s">
        <v>45</v>
      </c>
      <c r="B48" s="10"/>
      <c r="C48" s="147">
        <f>D46</f>
        <v>6448.7999999999993</v>
      </c>
      <c r="D48" s="10" t="s">
        <v>46</v>
      </c>
      <c r="E48" s="10"/>
      <c r="F48" s="10"/>
      <c r="G48" s="10"/>
      <c r="H48" s="88">
        <f>C48/15</f>
        <v>429.91999999999996</v>
      </c>
    </row>
    <row r="49" spans="1:9" ht="12.6" customHeight="1" x14ac:dyDescent="0.2">
      <c r="A49" s="89" t="s">
        <v>47</v>
      </c>
      <c r="B49" s="10"/>
      <c r="C49" s="80" t="s">
        <v>48</v>
      </c>
      <c r="D49" s="72"/>
      <c r="E49" s="75"/>
      <c r="F49" s="32"/>
      <c r="G49" s="32"/>
      <c r="H49" s="88">
        <v>50</v>
      </c>
    </row>
    <row r="50" spans="1:9" ht="12.6" customHeight="1" x14ac:dyDescent="0.2">
      <c r="A50" s="89" t="s">
        <v>49</v>
      </c>
      <c r="B50" s="10"/>
      <c r="C50" s="79" t="s">
        <v>50</v>
      </c>
      <c r="D50" s="73"/>
      <c r="E50" s="76">
        <v>4</v>
      </c>
      <c r="F50" s="32">
        <v>29.5</v>
      </c>
      <c r="G50" s="32"/>
      <c r="H50" s="88">
        <f>E50*F50</f>
        <v>118</v>
      </c>
    </row>
    <row r="51" spans="1:9" ht="12.6" customHeight="1" x14ac:dyDescent="0.2">
      <c r="A51" s="89"/>
      <c r="B51" s="10"/>
      <c r="C51" s="79" t="s">
        <v>51</v>
      </c>
      <c r="D51" s="73"/>
      <c r="E51" s="76">
        <v>10</v>
      </c>
      <c r="F51" s="32">
        <v>29.5</v>
      </c>
      <c r="G51" s="32"/>
      <c r="H51" s="88">
        <f>E51*F51</f>
        <v>295</v>
      </c>
    </row>
    <row r="52" spans="1:9" ht="12.6" customHeight="1" x14ac:dyDescent="0.2">
      <c r="A52" s="105"/>
      <c r="B52" s="5"/>
      <c r="C52" s="81" t="s">
        <v>53</v>
      </c>
      <c r="D52" s="74"/>
      <c r="E52" s="77">
        <v>500</v>
      </c>
      <c r="F52" s="78">
        <v>2</v>
      </c>
      <c r="G52" s="78"/>
      <c r="H52" s="106">
        <f>E52*F52</f>
        <v>1000</v>
      </c>
    </row>
    <row r="53" spans="1:9" s="59" customFormat="1" ht="18" customHeight="1" thickBot="1" x14ac:dyDescent="0.3">
      <c r="A53" s="107" t="s">
        <v>69</v>
      </c>
      <c r="B53" s="108"/>
      <c r="C53" s="108"/>
      <c r="D53" s="108"/>
      <c r="E53" s="108"/>
      <c r="F53" s="108"/>
      <c r="G53" s="108"/>
      <c r="H53" s="113">
        <f>SUM(H45:H52)</f>
        <v>2034.742</v>
      </c>
    </row>
    <row r="54" spans="1:9" s="82" customFormat="1" ht="12.75" customHeight="1" x14ac:dyDescent="0.25">
      <c r="A54" s="89" t="s">
        <v>54</v>
      </c>
      <c r="B54" s="10"/>
      <c r="C54" s="10"/>
      <c r="D54" s="10"/>
      <c r="E54" s="10"/>
      <c r="F54" s="10"/>
      <c r="G54" s="10"/>
      <c r="H54" s="114"/>
    </row>
    <row r="55" spans="1:9" s="82" customFormat="1" ht="14.25" customHeight="1" thickBot="1" x14ac:dyDescent="0.3">
      <c r="A55" s="115" t="s">
        <v>71</v>
      </c>
      <c r="B55" s="116"/>
      <c r="C55" s="116"/>
      <c r="D55" s="116"/>
      <c r="E55" s="116"/>
      <c r="F55" s="116"/>
      <c r="G55" s="116"/>
      <c r="H55" s="117"/>
    </row>
    <row r="56" spans="1:9" ht="12" customHeight="1" x14ac:dyDescent="0.2">
      <c r="A56" s="176" t="s">
        <v>87</v>
      </c>
      <c r="B56" s="170"/>
      <c r="C56" s="171"/>
      <c r="D56" s="172"/>
      <c r="E56" s="173"/>
      <c r="F56" s="174"/>
      <c r="G56" s="174"/>
      <c r="H56" s="175"/>
      <c r="I56" s="168"/>
    </row>
    <row r="57" spans="1:9" ht="12" customHeight="1" x14ac:dyDescent="0.2">
      <c r="A57" s="176" t="s">
        <v>88</v>
      </c>
      <c r="B57" s="176"/>
      <c r="C57" s="176"/>
      <c r="D57" s="176"/>
      <c r="E57" s="176"/>
      <c r="F57" s="176"/>
      <c r="G57" s="176"/>
      <c r="H57" s="176"/>
      <c r="I57" s="168"/>
    </row>
    <row r="58" spans="1:9" ht="12" customHeight="1" x14ac:dyDescent="0.2">
      <c r="A58" s="176" t="s">
        <v>89</v>
      </c>
      <c r="B58" s="176"/>
      <c r="C58" s="176"/>
      <c r="D58" s="176"/>
      <c r="E58" s="176"/>
      <c r="F58" s="176"/>
      <c r="G58" s="176"/>
      <c r="H58" s="176"/>
      <c r="I58" s="168"/>
    </row>
    <row r="59" spans="1:9" ht="12" customHeight="1" x14ac:dyDescent="0.2">
      <c r="A59" s="176" t="s">
        <v>90</v>
      </c>
      <c r="B59" s="176"/>
      <c r="C59" s="176"/>
      <c r="D59" s="176"/>
      <c r="E59" s="176"/>
      <c r="F59" s="176"/>
      <c r="G59" s="176"/>
      <c r="H59" s="176"/>
      <c r="I59" s="168"/>
    </row>
    <row r="60" spans="1:9" ht="12" customHeight="1" x14ac:dyDescent="0.2">
      <c r="A60" s="176" t="s">
        <v>91</v>
      </c>
      <c r="B60" s="176"/>
      <c r="C60" s="176"/>
      <c r="D60" s="176"/>
      <c r="E60" s="176"/>
      <c r="F60" s="176"/>
      <c r="G60" s="176"/>
      <c r="H60" s="176"/>
      <c r="I60" s="168"/>
    </row>
  </sheetData>
  <phoneticPr fontId="6" type="noConversion"/>
  <pageMargins left="0.59055118110236227" right="0.39370078740157483" top="0.39370078740157483" bottom="0.39370078740157483" header="0.31496062992125984" footer="0.31496062992125984"/>
  <pageSetup paperSize="9" pageOrder="overThenDown" orientation="portrait" horizontalDpi="4294967292" verticalDpi="4294967292" r:id="rId1"/>
  <headerFooter alignWithMargins="0">
    <oddFooter>&amp;L&amp;"SwitzerlandBlack,Standard"&amp;4&amp;Z&amp;F  &amp;"SwitzerlandBlack,Fett"&amp;A  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L66" sqref="L66"/>
    </sheetView>
  </sheetViews>
  <sheetFormatPr baseColWidth="10" defaultRowHeight="12.75" x14ac:dyDescent="0.2"/>
  <cols>
    <col min="1" max="1" width="10.42578125" customWidth="1"/>
    <col min="2" max="2" width="10.7109375" customWidth="1"/>
    <col min="3" max="3" width="12.42578125" customWidth="1"/>
    <col min="4" max="4" width="11.28515625" customWidth="1"/>
    <col min="5" max="5" width="12.7109375" customWidth="1"/>
    <col min="6" max="6" width="11" customWidth="1"/>
    <col min="7" max="7" width="5.85546875" customWidth="1"/>
    <col min="8" max="8" width="18.140625" customWidth="1"/>
  </cols>
  <sheetData>
    <row r="1" spans="1:8" ht="22.5" customHeight="1" x14ac:dyDescent="0.2">
      <c r="A1" s="178" t="s">
        <v>97</v>
      </c>
      <c r="B1" s="160"/>
      <c r="C1" s="161"/>
      <c r="D1" s="161"/>
      <c r="E1" s="161"/>
      <c r="F1" s="162"/>
      <c r="G1" s="162"/>
      <c r="H1" s="163"/>
    </row>
    <row r="2" spans="1:8" s="67" customFormat="1" ht="16.5" customHeight="1" x14ac:dyDescent="0.25">
      <c r="A2" s="155" t="s">
        <v>10</v>
      </c>
      <c r="B2" s="156"/>
      <c r="C2" s="118">
        <v>72</v>
      </c>
      <c r="D2" s="119">
        <v>112</v>
      </c>
      <c r="E2" s="157">
        <f>ROUND(((C2/F2)+1)*1,0)</f>
        <v>17</v>
      </c>
      <c r="F2" s="158">
        <v>4.5</v>
      </c>
      <c r="G2" s="158"/>
      <c r="H2" s="159">
        <v>2.5</v>
      </c>
    </row>
    <row r="3" spans="1:8" ht="12.6" customHeight="1" x14ac:dyDescent="0.2">
      <c r="A3" s="164" t="s">
        <v>11</v>
      </c>
      <c r="B3" s="10" t="s">
        <v>12</v>
      </c>
      <c r="C3" s="10"/>
      <c r="D3" s="3"/>
      <c r="E3" s="14"/>
      <c r="F3" s="17"/>
      <c r="G3" s="143"/>
      <c r="H3" s="138"/>
    </row>
    <row r="4" spans="1:8" ht="12.6" customHeight="1" x14ac:dyDescent="0.2">
      <c r="A4" s="165" t="s">
        <v>13</v>
      </c>
      <c r="B4" s="10" t="s">
        <v>14</v>
      </c>
      <c r="C4" s="10"/>
      <c r="D4" s="43"/>
      <c r="E4" s="14"/>
      <c r="F4" s="17"/>
      <c r="G4" s="58"/>
      <c r="H4" s="90"/>
    </row>
    <row r="5" spans="1:8" ht="12.6" customHeight="1" x14ac:dyDescent="0.2">
      <c r="A5" s="89"/>
      <c r="B5" s="53" t="s">
        <v>59</v>
      </c>
      <c r="C5" s="10"/>
      <c r="D5" s="43">
        <f>((E2*D2)+50)</f>
        <v>1954</v>
      </c>
      <c r="E5" s="14"/>
      <c r="F5" s="17">
        <v>1.2</v>
      </c>
      <c r="G5" s="58"/>
      <c r="H5" s="90">
        <f>F5*D5</f>
        <v>2344.7999999999997</v>
      </c>
    </row>
    <row r="6" spans="1:8" ht="12.6" customHeight="1" x14ac:dyDescent="0.2">
      <c r="A6" s="89"/>
      <c r="B6" s="120" t="s">
        <v>60</v>
      </c>
      <c r="C6" s="10"/>
      <c r="D6" s="43"/>
      <c r="E6" s="14"/>
      <c r="F6" s="17"/>
      <c r="G6" s="58"/>
      <c r="H6" s="90"/>
    </row>
    <row r="7" spans="1:8" ht="12.6" customHeight="1" x14ac:dyDescent="0.2">
      <c r="A7" s="89"/>
      <c r="B7" s="123" t="s">
        <v>67</v>
      </c>
      <c r="C7" s="122"/>
      <c r="D7" s="54">
        <f>E2</f>
        <v>17</v>
      </c>
      <c r="E7" s="9"/>
      <c r="F7" s="17">
        <v>7</v>
      </c>
      <c r="G7" s="58"/>
      <c r="H7" s="90">
        <f>F7*D7</f>
        <v>119</v>
      </c>
    </row>
    <row r="8" spans="1:8" ht="12.6" customHeight="1" x14ac:dyDescent="0.2">
      <c r="A8" s="89"/>
      <c r="B8" s="121" t="s">
        <v>64</v>
      </c>
      <c r="C8" s="2"/>
      <c r="D8" s="55">
        <f>E2</f>
        <v>17</v>
      </c>
      <c r="E8" s="9"/>
      <c r="F8" s="42">
        <v>6.5</v>
      </c>
      <c r="G8" s="58"/>
      <c r="H8" s="90">
        <f>F8*D8</f>
        <v>110.5</v>
      </c>
    </row>
    <row r="9" spans="1:8" ht="12.6" customHeight="1" x14ac:dyDescent="0.2">
      <c r="A9" s="89"/>
      <c r="B9" s="121" t="s">
        <v>61</v>
      </c>
      <c r="C9" s="2"/>
      <c r="D9" s="55">
        <v>5000</v>
      </c>
      <c r="E9" s="9"/>
      <c r="F9" s="42">
        <v>0.06</v>
      </c>
      <c r="G9" s="58"/>
      <c r="H9" s="90">
        <f>F9*D9</f>
        <v>300</v>
      </c>
    </row>
    <row r="10" spans="1:8" ht="12.6" customHeight="1" x14ac:dyDescent="0.2">
      <c r="A10" s="89"/>
      <c r="B10" s="10" t="s">
        <v>15</v>
      </c>
      <c r="C10" s="2"/>
      <c r="D10" s="55"/>
      <c r="E10" s="9"/>
      <c r="F10" s="42"/>
      <c r="G10" s="144"/>
      <c r="H10" s="90">
        <v>250</v>
      </c>
    </row>
    <row r="11" spans="1:8" s="63" customFormat="1" ht="14.25" customHeight="1" x14ac:dyDescent="0.25">
      <c r="A11" s="91" t="s">
        <v>16</v>
      </c>
      <c r="B11" s="45"/>
      <c r="C11" s="45"/>
      <c r="D11" s="46"/>
      <c r="E11" s="47"/>
      <c r="F11" s="47"/>
      <c r="G11" s="129"/>
      <c r="H11" s="139">
        <f>SUM(H5:H10)</f>
        <v>3124.2999999999997</v>
      </c>
    </row>
    <row r="12" spans="1:8" ht="12.6" customHeight="1" x14ac:dyDescent="0.2">
      <c r="A12" s="164" t="s">
        <v>17</v>
      </c>
      <c r="B12" s="10" t="s">
        <v>62</v>
      </c>
      <c r="C12" s="10"/>
      <c r="D12" s="54"/>
      <c r="E12" s="9"/>
      <c r="F12" s="17"/>
      <c r="G12" s="58"/>
      <c r="H12" s="90"/>
    </row>
    <row r="13" spans="1:8" ht="12.6" customHeight="1" x14ac:dyDescent="0.2">
      <c r="A13" s="89"/>
      <c r="B13" s="10" t="s">
        <v>63</v>
      </c>
      <c r="C13" s="10"/>
      <c r="D13" s="43">
        <v>300</v>
      </c>
      <c r="E13" s="9"/>
      <c r="F13" s="17">
        <v>3.8</v>
      </c>
      <c r="G13" s="58"/>
      <c r="H13" s="90">
        <f>F13*D13</f>
        <v>1140</v>
      </c>
    </row>
    <row r="14" spans="1:8" ht="12.6" customHeight="1" x14ac:dyDescent="0.2">
      <c r="A14" s="89"/>
      <c r="B14" s="121" t="s">
        <v>65</v>
      </c>
      <c r="C14" s="10"/>
      <c r="D14" s="56">
        <v>3</v>
      </c>
      <c r="E14" s="57"/>
      <c r="F14" s="58">
        <v>60</v>
      </c>
      <c r="G14" s="58"/>
      <c r="H14" s="90">
        <f>F14*D14</f>
        <v>180</v>
      </c>
    </row>
    <row r="15" spans="1:8" ht="12.6" customHeight="1" x14ac:dyDescent="0.2">
      <c r="A15" s="89"/>
      <c r="B15" s="10" t="s">
        <v>18</v>
      </c>
      <c r="C15" s="10"/>
      <c r="D15" s="1"/>
      <c r="E15" s="1"/>
      <c r="F15" s="1"/>
      <c r="G15" s="1"/>
      <c r="H15" s="90">
        <v>250</v>
      </c>
    </row>
    <row r="16" spans="1:8" s="63" customFormat="1" ht="15.75" customHeight="1" x14ac:dyDescent="0.25">
      <c r="A16" s="91" t="s">
        <v>19</v>
      </c>
      <c r="B16" s="45"/>
      <c r="C16" s="45"/>
      <c r="D16" s="46"/>
      <c r="E16" s="47"/>
      <c r="F16" s="47"/>
      <c r="G16" s="129"/>
      <c r="H16" s="139">
        <f>SUM(H13:H15)</f>
        <v>1570</v>
      </c>
    </row>
    <row r="17" spans="1:8" ht="12.6" customHeight="1" x14ac:dyDescent="0.2">
      <c r="A17" s="164" t="s">
        <v>20</v>
      </c>
      <c r="B17" s="10" t="s">
        <v>66</v>
      </c>
      <c r="C17" s="10"/>
      <c r="D17" s="54">
        <v>1</v>
      </c>
      <c r="E17" s="8"/>
      <c r="F17" s="17">
        <v>230</v>
      </c>
      <c r="G17" s="58"/>
      <c r="H17" s="90">
        <f t="shared" ref="H17:H22" si="0">F17*D17</f>
        <v>230</v>
      </c>
    </row>
    <row r="18" spans="1:8" ht="12.6" customHeight="1" x14ac:dyDescent="0.2">
      <c r="A18" s="89"/>
      <c r="B18" s="121" t="s">
        <v>83</v>
      </c>
      <c r="C18" s="10"/>
      <c r="D18" s="54">
        <v>1</v>
      </c>
      <c r="E18" s="8"/>
      <c r="F18" s="17">
        <v>120</v>
      </c>
      <c r="G18" s="58"/>
      <c r="H18" s="90">
        <f t="shared" si="0"/>
        <v>120</v>
      </c>
    </row>
    <row r="19" spans="1:8" ht="12.6" customHeight="1" x14ac:dyDescent="0.2">
      <c r="A19" s="89"/>
      <c r="B19" s="10" t="s">
        <v>21</v>
      </c>
      <c r="C19" s="10"/>
      <c r="D19" s="54">
        <v>1</v>
      </c>
      <c r="E19" s="8"/>
      <c r="F19" s="17">
        <v>100</v>
      </c>
      <c r="G19" s="58"/>
      <c r="H19" s="90">
        <f t="shared" si="0"/>
        <v>100</v>
      </c>
    </row>
    <row r="20" spans="1:8" ht="12.6" customHeight="1" x14ac:dyDescent="0.2">
      <c r="A20" s="89"/>
      <c r="B20" s="10" t="s">
        <v>22</v>
      </c>
      <c r="C20" s="10"/>
      <c r="D20" s="54">
        <v>1</v>
      </c>
      <c r="E20" s="8"/>
      <c r="F20" s="17">
        <v>75</v>
      </c>
      <c r="G20" s="58"/>
      <c r="H20" s="90">
        <f t="shared" si="0"/>
        <v>75</v>
      </c>
    </row>
    <row r="21" spans="1:8" ht="12.6" customHeight="1" x14ac:dyDescent="0.2">
      <c r="A21" s="89"/>
      <c r="B21" s="10" t="s">
        <v>23</v>
      </c>
      <c r="C21" s="10"/>
      <c r="D21" s="56">
        <v>2</v>
      </c>
      <c r="E21" s="57"/>
      <c r="F21" s="58">
        <v>90</v>
      </c>
      <c r="G21" s="58"/>
      <c r="H21" s="90">
        <f t="shared" si="0"/>
        <v>180</v>
      </c>
    </row>
    <row r="22" spans="1:8" ht="12.6" customHeight="1" x14ac:dyDescent="0.2">
      <c r="A22" s="89"/>
      <c r="B22" s="10" t="s">
        <v>24</v>
      </c>
      <c r="C22" s="10"/>
      <c r="D22" s="56">
        <v>1</v>
      </c>
      <c r="E22" s="57"/>
      <c r="F22" s="58">
        <v>310</v>
      </c>
      <c r="G22" s="58"/>
      <c r="H22" s="90">
        <f t="shared" si="0"/>
        <v>310</v>
      </c>
    </row>
    <row r="23" spans="1:8" ht="12.6" customHeight="1" x14ac:dyDescent="0.2">
      <c r="A23" s="89"/>
      <c r="B23" s="121" t="s">
        <v>18</v>
      </c>
      <c r="D23" s="4"/>
      <c r="E23" s="4"/>
      <c r="F23" s="4"/>
      <c r="G23" s="1"/>
      <c r="H23" s="90">
        <v>100</v>
      </c>
    </row>
    <row r="24" spans="1:8" s="63" customFormat="1" ht="17.25" customHeight="1" x14ac:dyDescent="0.25">
      <c r="A24" s="91" t="s">
        <v>25</v>
      </c>
      <c r="B24" s="45"/>
      <c r="C24" s="45"/>
      <c r="D24" s="46"/>
      <c r="E24" s="47"/>
      <c r="F24" s="47"/>
      <c r="G24" s="129"/>
      <c r="H24" s="139">
        <f>SUM(H17:H22)</f>
        <v>1015</v>
      </c>
    </row>
    <row r="25" spans="1:8" ht="12.75" customHeight="1" x14ac:dyDescent="0.2">
      <c r="A25" s="124" t="s">
        <v>27</v>
      </c>
      <c r="B25" s="125" t="s">
        <v>26</v>
      </c>
      <c r="C25" s="125"/>
      <c r="D25" s="126">
        <v>1</v>
      </c>
      <c r="E25" s="127"/>
      <c r="F25" s="128">
        <v>1580</v>
      </c>
      <c r="G25" s="130"/>
      <c r="H25" s="140"/>
    </row>
    <row r="26" spans="1:8" s="148" customFormat="1" ht="12" customHeight="1" x14ac:dyDescent="0.2">
      <c r="A26" s="124" t="s">
        <v>27</v>
      </c>
      <c r="B26" s="125" t="s">
        <v>28</v>
      </c>
      <c r="C26" s="125"/>
      <c r="D26" s="126">
        <v>1</v>
      </c>
      <c r="E26" s="127"/>
      <c r="F26" s="128">
        <v>1250</v>
      </c>
      <c r="G26" s="130"/>
      <c r="H26" s="141"/>
    </row>
    <row r="27" spans="1:8" ht="20.25" customHeight="1" x14ac:dyDescent="0.25">
      <c r="A27" s="93" t="s">
        <v>84</v>
      </c>
      <c r="B27" s="60"/>
      <c r="C27" s="60"/>
      <c r="D27" s="61"/>
      <c r="E27" s="62"/>
      <c r="F27" s="62"/>
      <c r="G27" s="131"/>
      <c r="H27" s="142">
        <f>H11+H16+H24+H25+H26</f>
        <v>5709.2999999999993</v>
      </c>
    </row>
    <row r="28" spans="1:8" s="67" customFormat="1" ht="12" customHeight="1" x14ac:dyDescent="0.2">
      <c r="A28" s="94" t="s">
        <v>56</v>
      </c>
      <c r="B28" s="68"/>
      <c r="C28" s="68"/>
      <c r="D28" s="68"/>
      <c r="E28" s="68"/>
      <c r="F28" s="68"/>
      <c r="G28" s="68"/>
      <c r="H28" s="95"/>
    </row>
    <row r="29" spans="1:8" ht="12.75" customHeight="1" x14ac:dyDescent="0.2">
      <c r="A29" s="136"/>
      <c r="B29" s="19" t="s">
        <v>0</v>
      </c>
      <c r="C29" s="20"/>
      <c r="D29" s="21"/>
      <c r="E29" s="22" t="s">
        <v>1</v>
      </c>
      <c r="F29" s="27" t="s">
        <v>2</v>
      </c>
      <c r="G29" s="132"/>
      <c r="H29" s="133" t="s">
        <v>29</v>
      </c>
    </row>
    <row r="30" spans="1:8" ht="11.25" customHeight="1" x14ac:dyDescent="0.2">
      <c r="A30" s="137"/>
      <c r="B30" s="23"/>
      <c r="C30" s="24"/>
      <c r="D30" s="25"/>
      <c r="E30" s="26"/>
      <c r="F30" s="28"/>
      <c r="G30" s="134" t="s">
        <v>70</v>
      </c>
      <c r="H30" s="135" t="s">
        <v>3</v>
      </c>
    </row>
    <row r="31" spans="1:8" ht="12.6" customHeight="1" x14ac:dyDescent="0.2">
      <c r="A31" s="166" t="s">
        <v>30</v>
      </c>
      <c r="B31" s="10" t="s">
        <v>31</v>
      </c>
      <c r="C31" s="18"/>
      <c r="D31" s="35"/>
      <c r="E31" s="6">
        <v>10</v>
      </c>
      <c r="F31" s="6">
        <v>2</v>
      </c>
      <c r="G31" s="145"/>
      <c r="H31" s="88"/>
    </row>
    <row r="32" spans="1:8" ht="12.6" customHeight="1" x14ac:dyDescent="0.2">
      <c r="A32" s="96"/>
      <c r="B32" s="10" t="s">
        <v>32</v>
      </c>
      <c r="C32" s="65">
        <v>7</v>
      </c>
      <c r="D32" s="64">
        <f>D13</f>
        <v>300</v>
      </c>
      <c r="E32" s="6"/>
      <c r="F32" s="6"/>
      <c r="G32" s="145">
        <f>C32</f>
        <v>7</v>
      </c>
      <c r="H32" s="88">
        <f>G32*D32</f>
        <v>2100</v>
      </c>
    </row>
    <row r="33" spans="1:8" ht="12.6" customHeight="1" x14ac:dyDescent="0.2">
      <c r="A33" s="89"/>
      <c r="B33" s="10" t="s">
        <v>33</v>
      </c>
      <c r="C33" s="39"/>
      <c r="D33" s="52">
        <v>1</v>
      </c>
      <c r="E33" s="6">
        <v>25</v>
      </c>
      <c r="F33" s="6">
        <v>4</v>
      </c>
      <c r="G33" s="145">
        <v>15</v>
      </c>
      <c r="H33" s="88">
        <f>G33*F33</f>
        <v>60</v>
      </c>
    </row>
    <row r="34" spans="1:8" ht="12.6" customHeight="1" x14ac:dyDescent="0.2">
      <c r="A34" s="89"/>
      <c r="B34" s="10" t="s">
        <v>34</v>
      </c>
      <c r="C34" s="18"/>
      <c r="D34" s="52"/>
      <c r="E34" s="6">
        <v>35</v>
      </c>
      <c r="F34" s="6"/>
      <c r="G34" s="145"/>
      <c r="H34" s="88"/>
    </row>
    <row r="35" spans="1:8" ht="12.6" customHeight="1" x14ac:dyDescent="0.2">
      <c r="A35" s="89"/>
      <c r="B35" s="10" t="s">
        <v>35</v>
      </c>
      <c r="C35" s="18"/>
      <c r="D35" s="52"/>
      <c r="E35" s="6">
        <v>18</v>
      </c>
      <c r="F35" s="6"/>
      <c r="G35" s="145"/>
      <c r="H35" s="88"/>
    </row>
    <row r="36" spans="1:8" ht="12.6" customHeight="1" x14ac:dyDescent="0.2">
      <c r="A36" s="89"/>
      <c r="B36" s="10" t="s">
        <v>36</v>
      </c>
      <c r="C36" s="39"/>
      <c r="D36" s="51"/>
      <c r="E36" s="6">
        <v>3</v>
      </c>
      <c r="F36" s="6"/>
      <c r="G36" s="145"/>
      <c r="H36" s="88"/>
    </row>
    <row r="37" spans="1:8" ht="12.6" customHeight="1" x14ac:dyDescent="0.2">
      <c r="A37" s="89"/>
      <c r="B37" s="10" t="s">
        <v>37</v>
      </c>
      <c r="C37" s="83">
        <v>135</v>
      </c>
      <c r="D37" s="41">
        <v>3</v>
      </c>
      <c r="E37" s="6">
        <v>3</v>
      </c>
      <c r="F37" s="1"/>
      <c r="G37" s="145">
        <v>3</v>
      </c>
      <c r="H37" s="88">
        <f>G37*C37</f>
        <v>405</v>
      </c>
    </row>
    <row r="38" spans="1:8" ht="12.6" customHeight="1" x14ac:dyDescent="0.2">
      <c r="A38" s="92" t="s">
        <v>6</v>
      </c>
      <c r="B38" s="12">
        <v>0.1</v>
      </c>
      <c r="C38" s="16" t="s">
        <v>38</v>
      </c>
      <c r="D38" s="13"/>
      <c r="E38" s="33">
        <f>SUM(E31:E37)*B38</f>
        <v>9.4</v>
      </c>
      <c r="F38" s="33">
        <f>SUM(F31:F37)*B38</f>
        <v>0.60000000000000009</v>
      </c>
      <c r="G38" s="7"/>
      <c r="H38" s="97"/>
    </row>
    <row r="39" spans="1:8" ht="15" x14ac:dyDescent="0.25">
      <c r="A39" s="98" t="s">
        <v>39</v>
      </c>
      <c r="B39" s="48"/>
      <c r="C39" s="49"/>
      <c r="D39" s="48"/>
      <c r="E39" s="34">
        <f>SUM(E31:E38)</f>
        <v>103.4</v>
      </c>
      <c r="F39" s="34">
        <f>SUM(F31:F38)</f>
        <v>6.6</v>
      </c>
      <c r="G39" s="34"/>
      <c r="H39" s="99">
        <f>SUM(H31:H38)</f>
        <v>2565</v>
      </c>
    </row>
    <row r="40" spans="1:8" ht="13.5" customHeight="1" x14ac:dyDescent="0.25">
      <c r="A40" s="91" t="s">
        <v>57</v>
      </c>
      <c r="B40" s="110"/>
      <c r="C40" s="111"/>
      <c r="D40" s="110"/>
      <c r="E40" s="110"/>
      <c r="F40" s="111"/>
      <c r="G40" s="111"/>
      <c r="H40" s="112"/>
    </row>
    <row r="41" spans="1:8" ht="12.6" customHeight="1" x14ac:dyDescent="0.2">
      <c r="A41" s="96" t="s">
        <v>55</v>
      </c>
      <c r="B41" s="10"/>
      <c r="C41" s="10"/>
      <c r="D41" s="29"/>
      <c r="E41" s="36"/>
      <c r="F41" s="3"/>
      <c r="G41" s="1"/>
      <c r="H41" s="88">
        <f>H27</f>
        <v>5709.2999999999993</v>
      </c>
    </row>
    <row r="42" spans="1:8" ht="12.6" customHeight="1" x14ac:dyDescent="0.2">
      <c r="A42" s="96" t="s">
        <v>40</v>
      </c>
      <c r="B42" s="15" t="s">
        <v>41</v>
      </c>
      <c r="C42" s="31" t="s">
        <v>98</v>
      </c>
      <c r="D42" s="37">
        <f>F39</f>
        <v>6.6</v>
      </c>
      <c r="E42" s="36" t="s">
        <v>8</v>
      </c>
      <c r="F42" s="17">
        <v>42</v>
      </c>
      <c r="G42" s="30"/>
      <c r="H42" s="88">
        <f>((D42*F42)+H39)</f>
        <v>2842.2</v>
      </c>
    </row>
    <row r="43" spans="1:8" ht="12.6" customHeight="1" x14ac:dyDescent="0.2">
      <c r="A43" s="96" t="s">
        <v>4</v>
      </c>
      <c r="B43" s="10"/>
      <c r="C43" s="31" t="s">
        <v>9</v>
      </c>
      <c r="D43" s="37">
        <f>E39</f>
        <v>103.4</v>
      </c>
      <c r="E43" s="36" t="s">
        <v>8</v>
      </c>
      <c r="F43" s="17">
        <v>29.5</v>
      </c>
      <c r="G43" s="58"/>
      <c r="H43" s="88">
        <f>D43*F43</f>
        <v>3050.3</v>
      </c>
    </row>
    <row r="44" spans="1:8" ht="18" customHeight="1" x14ac:dyDescent="0.25">
      <c r="A44" s="101" t="s">
        <v>68</v>
      </c>
      <c r="B44" s="44"/>
      <c r="C44" s="44"/>
      <c r="D44" s="44"/>
      <c r="E44" s="44"/>
      <c r="F44" s="44"/>
      <c r="G44" s="44"/>
      <c r="H44" s="109">
        <f>SUM(H41:H43)</f>
        <v>11601.8</v>
      </c>
    </row>
    <row r="45" spans="1:8" s="63" customFormat="1" ht="15" customHeight="1" x14ac:dyDescent="0.25">
      <c r="A45" s="100" t="s">
        <v>58</v>
      </c>
      <c r="B45" s="50"/>
      <c r="C45" s="50"/>
      <c r="D45" s="50"/>
      <c r="E45" s="50"/>
      <c r="F45" s="50"/>
      <c r="G45" s="50"/>
      <c r="H45" s="102"/>
    </row>
    <row r="46" spans="1:8" ht="12.6" customHeight="1" x14ac:dyDescent="0.2">
      <c r="A46" s="89" t="s">
        <v>5</v>
      </c>
      <c r="B46" s="10" t="s">
        <v>42</v>
      </c>
      <c r="C46" s="71">
        <v>3</v>
      </c>
      <c r="D46" s="32">
        <f>H41</f>
        <v>5709.2999999999993</v>
      </c>
      <c r="E46" s="11" t="s">
        <v>43</v>
      </c>
      <c r="F46" s="146">
        <v>60</v>
      </c>
      <c r="G46" s="70"/>
      <c r="H46" s="88">
        <f>(D46/100*F46)/100*C46</f>
        <v>102.76739999999998</v>
      </c>
    </row>
    <row r="47" spans="1:8" ht="12.6" customHeight="1" x14ac:dyDescent="0.2">
      <c r="A47" s="86"/>
      <c r="B47" s="38" t="s">
        <v>44</v>
      </c>
      <c r="C47" s="71">
        <v>3</v>
      </c>
      <c r="D47" s="149">
        <f>H32+H37</f>
        <v>2505</v>
      </c>
      <c r="E47" s="150" t="s">
        <v>43</v>
      </c>
      <c r="F47" s="146">
        <v>60</v>
      </c>
      <c r="G47" s="70"/>
      <c r="H47" s="151">
        <f>(D47/100*F47)/100*C47</f>
        <v>45.089999999999996</v>
      </c>
    </row>
    <row r="48" spans="1:8" ht="12.6" customHeight="1" x14ac:dyDescent="0.2">
      <c r="A48" s="89" t="s">
        <v>45</v>
      </c>
      <c r="B48" s="10"/>
      <c r="C48" s="147">
        <f>D46</f>
        <v>5709.2999999999993</v>
      </c>
      <c r="D48" s="10" t="s">
        <v>46</v>
      </c>
      <c r="E48" s="10"/>
      <c r="F48" s="10"/>
      <c r="G48" s="10"/>
      <c r="H48" s="88">
        <f>C48/15</f>
        <v>380.61999999999995</v>
      </c>
    </row>
    <row r="49" spans="1:9" ht="12.6" customHeight="1" x14ac:dyDescent="0.2">
      <c r="A49" s="89" t="s">
        <v>47</v>
      </c>
      <c r="B49" s="10"/>
      <c r="C49" s="80" t="s">
        <v>48</v>
      </c>
      <c r="D49" s="72"/>
      <c r="E49" s="75"/>
      <c r="F49" s="32"/>
      <c r="G49" s="32"/>
      <c r="H49" s="88">
        <v>50</v>
      </c>
    </row>
    <row r="50" spans="1:9" ht="12.6" customHeight="1" x14ac:dyDescent="0.2">
      <c r="A50" s="89" t="s">
        <v>49</v>
      </c>
      <c r="B50" s="10"/>
      <c r="C50" s="79" t="s">
        <v>50</v>
      </c>
      <c r="D50" s="73"/>
      <c r="E50" s="76">
        <v>4</v>
      </c>
      <c r="F50" s="32">
        <v>29.5</v>
      </c>
      <c r="G50" s="32"/>
      <c r="H50" s="88">
        <f>E50*F50</f>
        <v>118</v>
      </c>
    </row>
    <row r="51" spans="1:9" ht="12.6" customHeight="1" x14ac:dyDescent="0.2">
      <c r="A51" s="89"/>
      <c r="B51" s="10"/>
      <c r="C51" s="79" t="s">
        <v>51</v>
      </c>
      <c r="D51" s="73"/>
      <c r="E51" s="76">
        <v>10</v>
      </c>
      <c r="F51" s="32">
        <v>29.5</v>
      </c>
      <c r="G51" s="32"/>
      <c r="H51" s="88">
        <f>E51*F51</f>
        <v>295</v>
      </c>
    </row>
    <row r="52" spans="1:9" ht="12.6" customHeight="1" x14ac:dyDescent="0.2">
      <c r="A52" s="105"/>
      <c r="B52" s="5"/>
      <c r="C52" s="81" t="s">
        <v>53</v>
      </c>
      <c r="D52" s="74"/>
      <c r="E52" s="77">
        <v>500</v>
      </c>
      <c r="F52" s="78">
        <v>2</v>
      </c>
      <c r="G52" s="78"/>
      <c r="H52" s="106">
        <f>E52*F52</f>
        <v>1000</v>
      </c>
    </row>
    <row r="53" spans="1:9" s="59" customFormat="1" ht="18.75" customHeight="1" thickBot="1" x14ac:dyDescent="0.3">
      <c r="A53" s="107" t="s">
        <v>69</v>
      </c>
      <c r="B53" s="108"/>
      <c r="C53" s="108"/>
      <c r="D53" s="108"/>
      <c r="E53" s="108"/>
      <c r="F53" s="108"/>
      <c r="G53" s="108"/>
      <c r="H53" s="113">
        <f>SUM(H45:H52)</f>
        <v>1991.4774</v>
      </c>
    </row>
    <row r="54" spans="1:9" s="82" customFormat="1" ht="12.75" customHeight="1" x14ac:dyDescent="0.25">
      <c r="A54" s="89" t="s">
        <v>54</v>
      </c>
      <c r="B54" s="10"/>
      <c r="C54" s="10"/>
      <c r="D54" s="10"/>
      <c r="E54" s="10"/>
      <c r="F54" s="10"/>
      <c r="G54" s="10"/>
      <c r="H54" s="114"/>
    </row>
    <row r="55" spans="1:9" s="82" customFormat="1" ht="14.25" customHeight="1" thickBot="1" x14ac:dyDescent="0.3">
      <c r="A55" s="115" t="s">
        <v>71</v>
      </c>
      <c r="B55" s="116"/>
      <c r="C55" s="116"/>
      <c r="D55" s="116"/>
      <c r="E55" s="116"/>
      <c r="F55" s="116"/>
      <c r="G55" s="116"/>
      <c r="H55" s="117"/>
    </row>
    <row r="56" spans="1:9" ht="12" customHeight="1" x14ac:dyDescent="0.2">
      <c r="A56" s="176" t="s">
        <v>87</v>
      </c>
      <c r="B56" s="170"/>
      <c r="C56" s="171"/>
      <c r="D56" s="172"/>
      <c r="E56" s="173"/>
      <c r="F56" s="174"/>
      <c r="G56" s="174"/>
      <c r="H56" s="175"/>
      <c r="I56" s="169"/>
    </row>
    <row r="57" spans="1:9" ht="12" customHeight="1" x14ac:dyDescent="0.2">
      <c r="A57" s="176" t="s">
        <v>88</v>
      </c>
      <c r="B57" s="176"/>
      <c r="C57" s="176"/>
      <c r="D57" s="176"/>
      <c r="E57" s="176"/>
      <c r="F57" s="176"/>
      <c r="G57" s="176"/>
      <c r="H57" s="176"/>
      <c r="I57" s="169"/>
    </row>
    <row r="58" spans="1:9" ht="12" customHeight="1" x14ac:dyDescent="0.2">
      <c r="A58" s="176" t="s">
        <v>89</v>
      </c>
      <c r="B58" s="176"/>
      <c r="C58" s="176"/>
      <c r="D58" s="176"/>
      <c r="E58" s="176"/>
      <c r="F58" s="176"/>
      <c r="G58" s="176"/>
      <c r="H58" s="176"/>
      <c r="I58" s="169"/>
    </row>
    <row r="59" spans="1:9" ht="12" customHeight="1" x14ac:dyDescent="0.2">
      <c r="A59" s="176" t="s">
        <v>90</v>
      </c>
      <c r="B59" s="176"/>
      <c r="C59" s="176"/>
      <c r="D59" s="176"/>
      <c r="E59" s="176"/>
      <c r="F59" s="176"/>
      <c r="G59" s="176"/>
      <c r="H59" s="176"/>
      <c r="I59" s="169"/>
    </row>
    <row r="60" spans="1:9" ht="12" customHeight="1" x14ac:dyDescent="0.2">
      <c r="A60" s="176" t="s">
        <v>91</v>
      </c>
      <c r="B60" s="176"/>
      <c r="C60" s="176"/>
      <c r="D60" s="176"/>
      <c r="E60" s="176"/>
      <c r="F60" s="176"/>
      <c r="G60" s="176"/>
      <c r="H60" s="176"/>
      <c r="I60" s="169"/>
    </row>
    <row r="61" spans="1:9" x14ac:dyDescent="0.2">
      <c r="A61" s="169"/>
      <c r="B61" s="169"/>
      <c r="C61" s="169"/>
      <c r="D61" s="169"/>
      <c r="E61" s="169"/>
      <c r="F61" s="169"/>
      <c r="G61" s="169"/>
      <c r="H61" s="169"/>
      <c r="I61" s="169"/>
    </row>
    <row r="62" spans="1:9" x14ac:dyDescent="0.2">
      <c r="A62" s="169"/>
      <c r="B62" s="169"/>
      <c r="C62" s="169"/>
      <c r="D62" s="169"/>
      <c r="E62" s="169"/>
      <c r="F62" s="169"/>
      <c r="G62" s="169"/>
      <c r="H62" s="169"/>
      <c r="I62" s="169"/>
    </row>
  </sheetData>
  <phoneticPr fontId="6" type="noConversion"/>
  <pageMargins left="0.59055118110236227" right="0.39370078740157483" top="0.39370078740157483" bottom="0.39370078740157483" header="0.31496062992125984" footer="0.31496062992125984"/>
  <pageSetup paperSize="9" pageOrder="overThenDown" orientation="portrait" horizontalDpi="4294967292" verticalDpi="4294967292" r:id="rId1"/>
  <headerFooter alignWithMargins="0">
    <oddFooter>&amp;L&amp;"SwitzerlandBlack,Standard"&amp;4&amp;Z&amp;F  &amp;"SwitzerlandBlack,Fett"&amp;A  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66"/>
  <sheetViews>
    <sheetView workbookViewId="0">
      <selection activeCell="C46" sqref="C46:C47"/>
    </sheetView>
  </sheetViews>
  <sheetFormatPr baseColWidth="10" defaultRowHeight="12.75" x14ac:dyDescent="0.2"/>
  <cols>
    <col min="1" max="1" width="9.7109375" customWidth="1"/>
    <col min="2" max="2" width="10.7109375" customWidth="1"/>
    <col min="3" max="3" width="12.42578125" customWidth="1"/>
    <col min="4" max="4" width="11.28515625" customWidth="1"/>
    <col min="5" max="5" width="12.7109375" customWidth="1"/>
    <col min="6" max="6" width="11" customWidth="1"/>
    <col min="7" max="7" width="5.85546875" customWidth="1"/>
    <col min="8" max="8" width="17.28515625" customWidth="1"/>
  </cols>
  <sheetData>
    <row r="1" spans="1:8" ht="21.75" customHeight="1" x14ac:dyDescent="0.2">
      <c r="A1" s="177" t="s">
        <v>96</v>
      </c>
      <c r="B1" s="160"/>
      <c r="C1" s="161"/>
      <c r="D1" s="161"/>
      <c r="E1" s="161"/>
      <c r="F1" s="162"/>
      <c r="G1" s="162"/>
      <c r="H1" s="163"/>
    </row>
    <row r="2" spans="1:8" s="67" customFormat="1" ht="15.75" customHeight="1" x14ac:dyDescent="0.25">
      <c r="A2" s="155" t="s">
        <v>10</v>
      </c>
      <c r="B2" s="156"/>
      <c r="C2" s="118">
        <v>72</v>
      </c>
      <c r="D2" s="119">
        <v>112</v>
      </c>
      <c r="E2" s="157">
        <f>ROUND(((C2/F2)+1)*1,0)</f>
        <v>22</v>
      </c>
      <c r="F2" s="158">
        <v>3.5</v>
      </c>
      <c r="G2" s="158"/>
      <c r="H2" s="159">
        <v>1.1000000000000001</v>
      </c>
    </row>
    <row r="3" spans="1:8" ht="12.6" customHeight="1" x14ac:dyDescent="0.2">
      <c r="A3" s="164" t="s">
        <v>11</v>
      </c>
      <c r="B3" s="10" t="s">
        <v>12</v>
      </c>
      <c r="C3" s="10"/>
      <c r="D3" s="3"/>
      <c r="E3" s="14"/>
      <c r="F3" s="17"/>
      <c r="G3" s="143"/>
      <c r="H3" s="138"/>
    </row>
    <row r="4" spans="1:8" ht="12.6" customHeight="1" x14ac:dyDescent="0.2">
      <c r="A4" s="165" t="s">
        <v>13</v>
      </c>
      <c r="B4" s="10" t="s">
        <v>14</v>
      </c>
      <c r="C4" s="10"/>
      <c r="D4" s="43"/>
      <c r="E4" s="14"/>
      <c r="F4" s="17"/>
      <c r="G4" s="58"/>
      <c r="H4" s="90"/>
    </row>
    <row r="5" spans="1:8" ht="12.6" customHeight="1" x14ac:dyDescent="0.2">
      <c r="A5" s="89"/>
      <c r="B5" s="53" t="s">
        <v>59</v>
      </c>
      <c r="C5" s="10"/>
      <c r="D5" s="43">
        <f>((E2*D2)+50)</f>
        <v>2514</v>
      </c>
      <c r="E5" s="14"/>
      <c r="F5" s="17">
        <v>1.2</v>
      </c>
      <c r="G5" s="58"/>
      <c r="H5" s="90">
        <f>F5*D5</f>
        <v>3016.7999999999997</v>
      </c>
    </row>
    <row r="6" spans="1:8" ht="12.6" customHeight="1" x14ac:dyDescent="0.2">
      <c r="A6" s="89"/>
      <c r="B6" s="120" t="s">
        <v>60</v>
      </c>
      <c r="C6" s="10"/>
      <c r="D6" s="43"/>
      <c r="E6" s="14"/>
      <c r="F6" s="17"/>
      <c r="G6" s="58"/>
      <c r="H6" s="90"/>
    </row>
    <row r="7" spans="1:8" ht="12.6" customHeight="1" x14ac:dyDescent="0.2">
      <c r="A7" s="89"/>
      <c r="B7" s="123" t="s">
        <v>67</v>
      </c>
      <c r="C7" s="122"/>
      <c r="D7" s="54">
        <f>E2</f>
        <v>22</v>
      </c>
      <c r="E7" s="9"/>
      <c r="F7" s="17">
        <v>7</v>
      </c>
      <c r="G7" s="58"/>
      <c r="H7" s="90">
        <f>F7*D7</f>
        <v>154</v>
      </c>
    </row>
    <row r="8" spans="1:8" ht="12.6" customHeight="1" x14ac:dyDescent="0.2">
      <c r="A8" s="89"/>
      <c r="B8" s="121" t="s">
        <v>64</v>
      </c>
      <c r="C8" s="2"/>
      <c r="D8" s="55">
        <f>E2</f>
        <v>22</v>
      </c>
      <c r="E8" s="9"/>
      <c r="F8" s="42">
        <v>6.5</v>
      </c>
      <c r="G8" s="58"/>
      <c r="H8" s="90">
        <f>F8*D8</f>
        <v>143</v>
      </c>
    </row>
    <row r="9" spans="1:8" ht="12.6" customHeight="1" x14ac:dyDescent="0.2">
      <c r="A9" s="89"/>
      <c r="B9" s="121" t="s">
        <v>61</v>
      </c>
      <c r="C9" s="2"/>
      <c r="D9" s="55">
        <v>5000</v>
      </c>
      <c r="E9" s="9"/>
      <c r="F9" s="42">
        <v>0.06</v>
      </c>
      <c r="G9" s="58"/>
      <c r="H9" s="90">
        <f>F9*D9</f>
        <v>300</v>
      </c>
    </row>
    <row r="10" spans="1:8" ht="12.6" customHeight="1" x14ac:dyDescent="0.2">
      <c r="A10" s="89"/>
      <c r="B10" s="10" t="s">
        <v>15</v>
      </c>
      <c r="C10" s="2"/>
      <c r="D10" s="55"/>
      <c r="E10" s="9"/>
      <c r="F10" s="42"/>
      <c r="G10" s="144"/>
      <c r="H10" s="90">
        <v>250</v>
      </c>
    </row>
    <row r="11" spans="1:8" s="63" customFormat="1" ht="15" customHeight="1" x14ac:dyDescent="0.25">
      <c r="A11" s="91" t="s">
        <v>16</v>
      </c>
      <c r="B11" s="45"/>
      <c r="C11" s="45"/>
      <c r="D11" s="46"/>
      <c r="E11" s="47"/>
      <c r="F11" s="47"/>
      <c r="G11" s="129"/>
      <c r="H11" s="139">
        <f>SUM(H5:H10)</f>
        <v>3863.7999999999997</v>
      </c>
    </row>
    <row r="12" spans="1:8" ht="12.6" customHeight="1" x14ac:dyDescent="0.2">
      <c r="A12" s="164" t="s">
        <v>17</v>
      </c>
      <c r="B12" s="10" t="s">
        <v>62</v>
      </c>
      <c r="C12" s="10"/>
      <c r="D12" s="54"/>
      <c r="E12" s="9"/>
      <c r="F12" s="17"/>
      <c r="G12" s="58"/>
      <c r="H12" s="90"/>
    </row>
    <row r="13" spans="1:8" ht="12.6" customHeight="1" x14ac:dyDescent="0.2">
      <c r="A13" s="89"/>
      <c r="B13" s="10" t="s">
        <v>63</v>
      </c>
      <c r="C13" s="10"/>
      <c r="D13" s="43">
        <v>300</v>
      </c>
      <c r="E13" s="9"/>
      <c r="F13" s="17">
        <v>3.8</v>
      </c>
      <c r="G13" s="58"/>
      <c r="H13" s="90">
        <f>F13*D13</f>
        <v>1140</v>
      </c>
    </row>
    <row r="14" spans="1:8" ht="12.6" customHeight="1" x14ac:dyDescent="0.2">
      <c r="A14" s="89"/>
      <c r="B14" s="121" t="s">
        <v>65</v>
      </c>
      <c r="C14" s="10"/>
      <c r="D14" s="56">
        <v>3</v>
      </c>
      <c r="E14" s="57"/>
      <c r="F14" s="58">
        <v>60</v>
      </c>
      <c r="G14" s="58"/>
      <c r="H14" s="90">
        <f>F14*D14</f>
        <v>180</v>
      </c>
    </row>
    <row r="15" spans="1:8" ht="12.6" customHeight="1" x14ac:dyDescent="0.2">
      <c r="A15" s="89"/>
      <c r="B15" s="10" t="s">
        <v>18</v>
      </c>
      <c r="C15" s="10"/>
      <c r="D15" s="1"/>
      <c r="E15" s="1"/>
      <c r="F15" s="1"/>
      <c r="G15" s="1"/>
      <c r="H15" s="90">
        <v>250</v>
      </c>
    </row>
    <row r="16" spans="1:8" s="63" customFormat="1" ht="14.25" customHeight="1" x14ac:dyDescent="0.25">
      <c r="A16" s="91" t="s">
        <v>19</v>
      </c>
      <c r="B16" s="45"/>
      <c r="C16" s="45"/>
      <c r="D16" s="46"/>
      <c r="E16" s="47"/>
      <c r="F16" s="47"/>
      <c r="G16" s="129"/>
      <c r="H16" s="139">
        <f>SUM(H13:H15)</f>
        <v>1570</v>
      </c>
    </row>
    <row r="17" spans="1:8" ht="12.6" customHeight="1" x14ac:dyDescent="0.2">
      <c r="A17" s="164" t="s">
        <v>20</v>
      </c>
      <c r="B17" s="10" t="s">
        <v>66</v>
      </c>
      <c r="C17" s="10"/>
      <c r="D17" s="54">
        <v>1</v>
      </c>
      <c r="E17" s="8"/>
      <c r="F17" s="17">
        <v>230</v>
      </c>
      <c r="G17" s="58"/>
      <c r="H17" s="90">
        <f t="shared" ref="H17:H22" si="0">F17*D17</f>
        <v>230</v>
      </c>
    </row>
    <row r="18" spans="1:8" ht="12.6" customHeight="1" x14ac:dyDescent="0.2">
      <c r="A18" s="89"/>
      <c r="B18" s="121" t="s">
        <v>83</v>
      </c>
      <c r="C18" s="10"/>
      <c r="D18" s="54">
        <v>1</v>
      </c>
      <c r="E18" s="8"/>
      <c r="F18" s="17">
        <v>120</v>
      </c>
      <c r="G18" s="58"/>
      <c r="H18" s="90">
        <f t="shared" si="0"/>
        <v>120</v>
      </c>
    </row>
    <row r="19" spans="1:8" ht="12.6" customHeight="1" x14ac:dyDescent="0.2">
      <c r="A19" s="89"/>
      <c r="B19" s="10" t="s">
        <v>21</v>
      </c>
      <c r="C19" s="10"/>
      <c r="D19" s="54">
        <v>1</v>
      </c>
      <c r="E19" s="8"/>
      <c r="F19" s="17">
        <v>100</v>
      </c>
      <c r="G19" s="58"/>
      <c r="H19" s="90">
        <f t="shared" si="0"/>
        <v>100</v>
      </c>
    </row>
    <row r="20" spans="1:8" ht="12.6" customHeight="1" x14ac:dyDescent="0.2">
      <c r="A20" s="89"/>
      <c r="B20" s="10" t="s">
        <v>22</v>
      </c>
      <c r="C20" s="10"/>
      <c r="D20" s="54">
        <v>1</v>
      </c>
      <c r="E20" s="8"/>
      <c r="F20" s="17">
        <v>75</v>
      </c>
      <c r="G20" s="58"/>
      <c r="H20" s="90">
        <f t="shared" si="0"/>
        <v>75</v>
      </c>
    </row>
    <row r="21" spans="1:8" ht="12.6" customHeight="1" x14ac:dyDescent="0.2">
      <c r="A21" s="89"/>
      <c r="B21" s="10" t="s">
        <v>23</v>
      </c>
      <c r="C21" s="10"/>
      <c r="D21" s="56">
        <v>2</v>
      </c>
      <c r="E21" s="57"/>
      <c r="F21" s="58">
        <v>90</v>
      </c>
      <c r="G21" s="58"/>
      <c r="H21" s="90">
        <f t="shared" si="0"/>
        <v>180</v>
      </c>
    </row>
    <row r="22" spans="1:8" ht="12.6" customHeight="1" x14ac:dyDescent="0.2">
      <c r="A22" s="89"/>
      <c r="B22" s="10" t="s">
        <v>24</v>
      </c>
      <c r="C22" s="10"/>
      <c r="D22" s="56">
        <v>1</v>
      </c>
      <c r="E22" s="57"/>
      <c r="F22" s="58">
        <v>310</v>
      </c>
      <c r="G22" s="58"/>
      <c r="H22" s="90">
        <f t="shared" si="0"/>
        <v>310</v>
      </c>
    </row>
    <row r="23" spans="1:8" ht="12.6" customHeight="1" x14ac:dyDescent="0.2">
      <c r="A23" s="89"/>
      <c r="B23" s="121" t="s">
        <v>18</v>
      </c>
      <c r="D23" s="4"/>
      <c r="E23" s="4"/>
      <c r="F23" s="4"/>
      <c r="G23" s="1"/>
      <c r="H23" s="90">
        <v>100</v>
      </c>
    </row>
    <row r="24" spans="1:8" s="63" customFormat="1" ht="17.25" customHeight="1" x14ac:dyDescent="0.25">
      <c r="A24" s="91" t="s">
        <v>25</v>
      </c>
      <c r="B24" s="45"/>
      <c r="C24" s="45"/>
      <c r="D24" s="46"/>
      <c r="E24" s="47"/>
      <c r="F24" s="47"/>
      <c r="G24" s="129"/>
      <c r="H24" s="139">
        <f>SUM(H17:H22)</f>
        <v>1015</v>
      </c>
    </row>
    <row r="25" spans="1:8" ht="12.75" customHeight="1" x14ac:dyDescent="0.2">
      <c r="A25" s="124" t="s">
        <v>27</v>
      </c>
      <c r="B25" s="125" t="s">
        <v>26</v>
      </c>
      <c r="C25" s="125"/>
      <c r="D25" s="126">
        <v>1</v>
      </c>
      <c r="E25" s="127"/>
      <c r="F25" s="128">
        <v>1580</v>
      </c>
      <c r="G25" s="130"/>
      <c r="H25" s="140">
        <f>F25</f>
        <v>1580</v>
      </c>
    </row>
    <row r="26" spans="1:8" s="148" customFormat="1" ht="12" customHeight="1" x14ac:dyDescent="0.2">
      <c r="A26" s="124" t="s">
        <v>27</v>
      </c>
      <c r="B26" s="125" t="s">
        <v>28</v>
      </c>
      <c r="C26" s="125"/>
      <c r="D26" s="126">
        <v>1</v>
      </c>
      <c r="E26" s="127"/>
      <c r="F26" s="128">
        <v>1250</v>
      </c>
      <c r="G26" s="130"/>
      <c r="H26" s="141"/>
    </row>
    <row r="27" spans="1:8" ht="16.5" customHeight="1" x14ac:dyDescent="0.25">
      <c r="A27" s="93" t="s">
        <v>84</v>
      </c>
      <c r="B27" s="60"/>
      <c r="C27" s="60"/>
      <c r="D27" s="61"/>
      <c r="E27" s="62"/>
      <c r="F27" s="62"/>
      <c r="G27" s="131"/>
      <c r="H27" s="142">
        <f>H11+H16+H24+H25+H26</f>
        <v>8028.7999999999993</v>
      </c>
    </row>
    <row r="28" spans="1:8" s="67" customFormat="1" ht="12" customHeight="1" x14ac:dyDescent="0.2">
      <c r="A28" s="94" t="s">
        <v>56</v>
      </c>
      <c r="B28" s="68"/>
      <c r="C28" s="68"/>
      <c r="D28" s="68"/>
      <c r="E28" s="68"/>
      <c r="F28" s="68"/>
      <c r="G28" s="68"/>
      <c r="H28" s="95"/>
    </row>
    <row r="29" spans="1:8" ht="12.75" customHeight="1" x14ac:dyDescent="0.2">
      <c r="A29" s="136"/>
      <c r="B29" s="19" t="s">
        <v>0</v>
      </c>
      <c r="C29" s="20"/>
      <c r="D29" s="21"/>
      <c r="E29" s="22" t="s">
        <v>1</v>
      </c>
      <c r="F29" s="27" t="s">
        <v>2</v>
      </c>
      <c r="G29" s="132"/>
      <c r="H29" s="133" t="s">
        <v>29</v>
      </c>
    </row>
    <row r="30" spans="1:8" ht="11.25" customHeight="1" x14ac:dyDescent="0.2">
      <c r="A30" s="137"/>
      <c r="B30" s="23"/>
      <c r="C30" s="24"/>
      <c r="D30" s="25"/>
      <c r="E30" s="26"/>
      <c r="F30" s="28"/>
      <c r="G30" s="134" t="s">
        <v>70</v>
      </c>
      <c r="H30" s="135" t="s">
        <v>3</v>
      </c>
    </row>
    <row r="31" spans="1:8" ht="12.6" customHeight="1" x14ac:dyDescent="0.2">
      <c r="A31" s="166" t="s">
        <v>30</v>
      </c>
      <c r="B31" s="10" t="s">
        <v>31</v>
      </c>
      <c r="C31" s="18"/>
      <c r="D31" s="35"/>
      <c r="E31" s="6">
        <v>10</v>
      </c>
      <c r="F31" s="6">
        <v>2</v>
      </c>
      <c r="G31" s="145"/>
      <c r="H31" s="88"/>
    </row>
    <row r="32" spans="1:8" ht="12.6" customHeight="1" x14ac:dyDescent="0.2">
      <c r="A32" s="96"/>
      <c r="B32" s="10" t="s">
        <v>32</v>
      </c>
      <c r="C32" s="65">
        <v>7</v>
      </c>
      <c r="D32" s="64">
        <f>D13</f>
        <v>300</v>
      </c>
      <c r="E32" s="6"/>
      <c r="F32" s="6"/>
      <c r="G32" s="145">
        <f>C32</f>
        <v>7</v>
      </c>
      <c r="H32" s="88">
        <f>G32*D32</f>
        <v>2100</v>
      </c>
    </row>
    <row r="33" spans="1:8" ht="12.6" customHeight="1" x14ac:dyDescent="0.2">
      <c r="A33" s="89"/>
      <c r="B33" s="10" t="s">
        <v>33</v>
      </c>
      <c r="C33" s="39"/>
      <c r="D33" s="52">
        <v>1</v>
      </c>
      <c r="E33" s="6">
        <v>25</v>
      </c>
      <c r="F33" s="6">
        <v>4</v>
      </c>
      <c r="G33" s="145">
        <v>15</v>
      </c>
      <c r="H33" s="88">
        <f>G33*F33</f>
        <v>60</v>
      </c>
    </row>
    <row r="34" spans="1:8" ht="12.6" customHeight="1" x14ac:dyDescent="0.2">
      <c r="A34" s="89"/>
      <c r="B34" s="10" t="s">
        <v>34</v>
      </c>
      <c r="C34" s="18"/>
      <c r="D34" s="52"/>
      <c r="E34" s="6">
        <v>35</v>
      </c>
      <c r="F34" s="6"/>
      <c r="G34" s="145"/>
      <c r="H34" s="88"/>
    </row>
    <row r="35" spans="1:8" ht="12.6" customHeight="1" x14ac:dyDescent="0.2">
      <c r="A35" s="89"/>
      <c r="B35" s="10" t="s">
        <v>35</v>
      </c>
      <c r="C35" s="18"/>
      <c r="D35" s="52"/>
      <c r="E35" s="6">
        <v>18</v>
      </c>
      <c r="F35" s="6"/>
      <c r="G35" s="145"/>
      <c r="H35" s="88"/>
    </row>
    <row r="36" spans="1:8" ht="12.6" customHeight="1" x14ac:dyDescent="0.2">
      <c r="A36" s="89"/>
      <c r="B36" s="10" t="s">
        <v>36</v>
      </c>
      <c r="C36" s="39"/>
      <c r="D36" s="51"/>
      <c r="E36" s="6">
        <v>3</v>
      </c>
      <c r="F36" s="6"/>
      <c r="G36" s="145"/>
      <c r="H36" s="88"/>
    </row>
    <row r="37" spans="1:8" ht="12.6" customHeight="1" x14ac:dyDescent="0.2">
      <c r="A37" s="89"/>
      <c r="B37" s="10" t="s">
        <v>37</v>
      </c>
      <c r="C37" s="83">
        <v>135</v>
      </c>
      <c r="D37" s="41">
        <v>3</v>
      </c>
      <c r="E37" s="6">
        <v>3</v>
      </c>
      <c r="F37" s="1"/>
      <c r="G37" s="145">
        <v>3</v>
      </c>
      <c r="H37" s="88">
        <f>G37*C37</f>
        <v>405</v>
      </c>
    </row>
    <row r="38" spans="1:8" ht="12.6" customHeight="1" x14ac:dyDescent="0.2">
      <c r="A38" s="92" t="s">
        <v>6</v>
      </c>
      <c r="B38" s="12">
        <v>0.1</v>
      </c>
      <c r="C38" s="16" t="s">
        <v>38</v>
      </c>
      <c r="D38" s="13"/>
      <c r="E38" s="33">
        <f>SUM(E31:E37)*B38</f>
        <v>9.4</v>
      </c>
      <c r="F38" s="33">
        <f>SUM(F31:F37)*B38</f>
        <v>0.60000000000000009</v>
      </c>
      <c r="G38" s="7"/>
      <c r="H38" s="97"/>
    </row>
    <row r="39" spans="1:8" ht="15" x14ac:dyDescent="0.25">
      <c r="A39" s="98" t="s">
        <v>39</v>
      </c>
      <c r="B39" s="48"/>
      <c r="C39" s="49"/>
      <c r="D39" s="48"/>
      <c r="E39" s="34">
        <f>SUM(E31:E38)</f>
        <v>103.4</v>
      </c>
      <c r="F39" s="34">
        <f>SUM(F31:F38)</f>
        <v>6.6</v>
      </c>
      <c r="G39" s="34"/>
      <c r="H39" s="99">
        <f>SUM(H31:H38)</f>
        <v>2565</v>
      </c>
    </row>
    <row r="40" spans="1:8" ht="13.5" customHeight="1" x14ac:dyDescent="0.25">
      <c r="A40" s="91" t="s">
        <v>57</v>
      </c>
      <c r="B40" s="110"/>
      <c r="C40" s="111"/>
      <c r="D40" s="110"/>
      <c r="E40" s="110"/>
      <c r="F40" s="111"/>
      <c r="G40" s="111"/>
      <c r="H40" s="112"/>
    </row>
    <row r="41" spans="1:8" ht="12.6" customHeight="1" x14ac:dyDescent="0.2">
      <c r="A41" s="96" t="s">
        <v>55</v>
      </c>
      <c r="B41" s="10"/>
      <c r="C41" s="10"/>
      <c r="D41" s="29"/>
      <c r="E41" s="36"/>
      <c r="F41" s="3"/>
      <c r="G41" s="1"/>
      <c r="H41" s="88">
        <f>H27</f>
        <v>8028.7999999999993</v>
      </c>
    </row>
    <row r="42" spans="1:8" ht="12.6" customHeight="1" x14ac:dyDescent="0.2">
      <c r="A42" s="96" t="s">
        <v>40</v>
      </c>
      <c r="B42" s="15" t="s">
        <v>41</v>
      </c>
      <c r="C42" s="31" t="s">
        <v>98</v>
      </c>
      <c r="D42" s="37">
        <f>F39</f>
        <v>6.6</v>
      </c>
      <c r="E42" s="36" t="s">
        <v>8</v>
      </c>
      <c r="F42" s="17">
        <v>42</v>
      </c>
      <c r="G42" s="30"/>
      <c r="H42" s="88">
        <f>((D42*F42)+H39)</f>
        <v>2842.2</v>
      </c>
    </row>
    <row r="43" spans="1:8" ht="12.6" customHeight="1" x14ac:dyDescent="0.2">
      <c r="A43" s="96" t="s">
        <v>4</v>
      </c>
      <c r="B43" s="10"/>
      <c r="C43" s="31" t="s">
        <v>9</v>
      </c>
      <c r="D43" s="37">
        <f>E39</f>
        <v>103.4</v>
      </c>
      <c r="E43" s="36" t="s">
        <v>8</v>
      </c>
      <c r="F43" s="17">
        <v>29.5</v>
      </c>
      <c r="G43" s="58"/>
      <c r="H43" s="88">
        <f>D43*F43</f>
        <v>3050.3</v>
      </c>
    </row>
    <row r="44" spans="1:8" ht="15.75" customHeight="1" x14ac:dyDescent="0.25">
      <c r="A44" s="101" t="s">
        <v>80</v>
      </c>
      <c r="B44" s="44"/>
      <c r="C44" s="44"/>
      <c r="D44" s="44"/>
      <c r="E44" s="44"/>
      <c r="F44" s="44"/>
      <c r="G44" s="44"/>
      <c r="H44" s="109">
        <f>SUM(H41:H43)</f>
        <v>13921.3</v>
      </c>
    </row>
    <row r="45" spans="1:8" s="63" customFormat="1" ht="15" customHeight="1" x14ac:dyDescent="0.25">
      <c r="A45" s="100" t="s">
        <v>58</v>
      </c>
      <c r="B45" s="50"/>
      <c r="C45" s="50"/>
      <c r="D45" s="50"/>
      <c r="E45" s="50"/>
      <c r="F45" s="50"/>
      <c r="G45" s="50"/>
      <c r="H45" s="102"/>
    </row>
    <row r="46" spans="1:8" ht="12.6" customHeight="1" x14ac:dyDescent="0.2">
      <c r="A46" s="89" t="s">
        <v>5</v>
      </c>
      <c r="B46" s="10" t="s">
        <v>42</v>
      </c>
      <c r="C46" s="179">
        <v>2.5</v>
      </c>
      <c r="D46" s="32">
        <f>H41</f>
        <v>8028.7999999999993</v>
      </c>
      <c r="E46" s="11" t="s">
        <v>43</v>
      </c>
      <c r="F46" s="146">
        <v>60</v>
      </c>
      <c r="G46" s="70"/>
      <c r="H46" s="88">
        <f>(D46/100*F46)/100*C46</f>
        <v>120.43199999999999</v>
      </c>
    </row>
    <row r="47" spans="1:8" ht="12.6" customHeight="1" x14ac:dyDescent="0.2">
      <c r="A47" s="86"/>
      <c r="B47" s="38" t="s">
        <v>44</v>
      </c>
      <c r="C47" s="179">
        <v>2.5</v>
      </c>
      <c r="D47" s="149">
        <f>H32+H37</f>
        <v>2505</v>
      </c>
      <c r="E47" s="150" t="s">
        <v>43</v>
      </c>
      <c r="F47" s="146">
        <v>60</v>
      </c>
      <c r="G47" s="70"/>
      <c r="H47" s="151">
        <f>(D47/100*F47)/100*C47</f>
        <v>37.574999999999996</v>
      </c>
    </row>
    <row r="48" spans="1:8" ht="12.6" customHeight="1" x14ac:dyDescent="0.2">
      <c r="A48" s="89" t="s">
        <v>45</v>
      </c>
      <c r="B48" s="10"/>
      <c r="C48" s="147">
        <f>D46</f>
        <v>8028.7999999999993</v>
      </c>
      <c r="D48" s="10" t="s">
        <v>46</v>
      </c>
      <c r="E48" s="10"/>
      <c r="F48" s="10"/>
      <c r="G48" s="10"/>
      <c r="H48" s="88">
        <f>C48/15</f>
        <v>535.25333333333333</v>
      </c>
    </row>
    <row r="49" spans="1:49" ht="12.6" customHeight="1" x14ac:dyDescent="0.2">
      <c r="A49" s="89" t="s">
        <v>47</v>
      </c>
      <c r="B49" s="10"/>
      <c r="C49" s="80" t="s">
        <v>48</v>
      </c>
      <c r="D49" s="72"/>
      <c r="E49" s="75"/>
      <c r="F49" s="32"/>
      <c r="G49" s="32"/>
      <c r="H49" s="88">
        <v>50</v>
      </c>
    </row>
    <row r="50" spans="1:49" ht="12.6" customHeight="1" x14ac:dyDescent="0.2">
      <c r="A50" s="89" t="s">
        <v>49</v>
      </c>
      <c r="B50" s="10"/>
      <c r="C50" s="79" t="s">
        <v>50</v>
      </c>
      <c r="D50" s="73"/>
      <c r="E50" s="76">
        <v>4</v>
      </c>
      <c r="F50" s="32">
        <v>29.5</v>
      </c>
      <c r="G50" s="32"/>
      <c r="H50" s="88">
        <f>E50*F50</f>
        <v>118</v>
      </c>
    </row>
    <row r="51" spans="1:49" ht="12.6" customHeight="1" x14ac:dyDescent="0.2">
      <c r="A51" s="89"/>
      <c r="B51" s="10"/>
      <c r="C51" s="79" t="s">
        <v>52</v>
      </c>
      <c r="D51" s="73"/>
      <c r="E51" s="76"/>
      <c r="F51" s="32"/>
      <c r="G51" s="32"/>
      <c r="H51" s="88">
        <v>300</v>
      </c>
    </row>
    <row r="52" spans="1:49" ht="12.6" customHeight="1" x14ac:dyDescent="0.2">
      <c r="A52" s="89"/>
      <c r="B52" s="10"/>
      <c r="C52" s="79" t="s">
        <v>51</v>
      </c>
      <c r="D52" s="73"/>
      <c r="E52" s="76">
        <v>10</v>
      </c>
      <c r="F52" s="32">
        <v>29.5</v>
      </c>
      <c r="G52" s="32"/>
      <c r="H52" s="88">
        <f>E52*F52</f>
        <v>295</v>
      </c>
    </row>
    <row r="53" spans="1:49" ht="12.6" customHeight="1" x14ac:dyDescent="0.2">
      <c r="A53" s="105"/>
      <c r="B53" s="5"/>
      <c r="C53" s="81" t="s">
        <v>53</v>
      </c>
      <c r="D53" s="74"/>
      <c r="E53" s="77">
        <v>500</v>
      </c>
      <c r="F53" s="78">
        <v>2</v>
      </c>
      <c r="G53" s="78"/>
      <c r="H53" s="106">
        <f>E53*F53</f>
        <v>1000</v>
      </c>
    </row>
    <row r="54" spans="1:49" s="59" customFormat="1" ht="19.5" customHeight="1" thickBot="1" x14ac:dyDescent="0.3">
      <c r="A54" s="107" t="s">
        <v>82</v>
      </c>
      <c r="B54" s="108"/>
      <c r="C54" s="108"/>
      <c r="D54" s="108"/>
      <c r="E54" s="108"/>
      <c r="F54" s="108"/>
      <c r="G54" s="108"/>
      <c r="H54" s="113">
        <f>SUM(H45:H53)</f>
        <v>2456.2603333333332</v>
      </c>
      <c r="I54" s="167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</row>
    <row r="55" spans="1:49" s="82" customFormat="1" ht="12.75" customHeight="1" x14ac:dyDescent="0.25">
      <c r="A55" s="89" t="s">
        <v>54</v>
      </c>
      <c r="B55" s="10"/>
      <c r="C55" s="10"/>
      <c r="D55" s="10"/>
      <c r="E55" s="10"/>
      <c r="F55" s="10"/>
      <c r="G55" s="10"/>
      <c r="H55" s="114"/>
    </row>
    <row r="56" spans="1:49" s="82" customFormat="1" ht="15" customHeight="1" thickBot="1" x14ac:dyDescent="0.3">
      <c r="A56" s="115" t="s">
        <v>71</v>
      </c>
      <c r="B56" s="116"/>
      <c r="C56" s="116"/>
      <c r="D56" s="116"/>
      <c r="E56" s="116"/>
      <c r="F56" s="116"/>
      <c r="G56" s="116"/>
      <c r="H56" s="117"/>
    </row>
    <row r="57" spans="1:49" ht="12.75" customHeight="1" x14ac:dyDescent="0.2">
      <c r="A57" s="176" t="s">
        <v>87</v>
      </c>
      <c r="B57" s="170"/>
      <c r="C57" s="171"/>
      <c r="D57" s="172"/>
      <c r="E57" s="173"/>
      <c r="F57" s="174"/>
      <c r="G57" s="174"/>
      <c r="H57" s="175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</row>
    <row r="58" spans="1:49" x14ac:dyDescent="0.2">
      <c r="A58" s="176" t="s">
        <v>88</v>
      </c>
      <c r="B58" s="176"/>
      <c r="C58" s="176"/>
      <c r="D58" s="176"/>
      <c r="E58" s="176"/>
      <c r="F58" s="176"/>
      <c r="G58" s="176"/>
      <c r="H58" s="176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</row>
    <row r="59" spans="1:49" x14ac:dyDescent="0.2">
      <c r="A59" s="176" t="s">
        <v>89</v>
      </c>
      <c r="B59" s="176"/>
      <c r="C59" s="176"/>
      <c r="D59" s="176"/>
      <c r="E59" s="176"/>
      <c r="F59" s="176"/>
      <c r="G59" s="176"/>
      <c r="H59" s="176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</row>
    <row r="60" spans="1:49" x14ac:dyDescent="0.2">
      <c r="A60" s="176" t="s">
        <v>90</v>
      </c>
      <c r="B60" s="176"/>
      <c r="C60" s="176"/>
      <c r="D60" s="176"/>
      <c r="E60" s="176"/>
      <c r="F60" s="176"/>
      <c r="G60" s="176"/>
      <c r="H60" s="176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</row>
    <row r="61" spans="1:49" x14ac:dyDescent="0.2">
      <c r="A61" s="176" t="s">
        <v>91</v>
      </c>
      <c r="B61" s="176"/>
      <c r="C61" s="176"/>
      <c r="D61" s="176"/>
      <c r="E61" s="176"/>
      <c r="F61" s="176"/>
      <c r="G61" s="176"/>
      <c r="H61" s="176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</row>
    <row r="62" spans="1:49" x14ac:dyDescent="0.2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</row>
    <row r="63" spans="1:49" x14ac:dyDescent="0.2"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</row>
    <row r="64" spans="1:49" x14ac:dyDescent="0.2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</row>
    <row r="65" spans="1:22" x14ac:dyDescent="0.2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</row>
    <row r="66" spans="1:22" x14ac:dyDescent="0.2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</row>
  </sheetData>
  <phoneticPr fontId="6" type="noConversion"/>
  <pageMargins left="0.59055118110236227" right="0.39370078740157483" top="0.39370078740157483" bottom="0.19685039370078741" header="0.31496062992125984" footer="0.11811023622047245"/>
  <pageSetup paperSize="9" pageOrder="overThenDown" orientation="portrait" horizontalDpi="4294967292" verticalDpi="4294967292" r:id="rId1"/>
  <headerFooter alignWithMargins="0">
    <oddFooter>&amp;L&amp;"SwitzerlandBlack,Standard"&amp;4&amp;Z&amp;F &amp;"SwitzerlandBlack,Fett" &amp;A  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9"/>
  <sheetViews>
    <sheetView workbookViewId="0">
      <selection activeCell="N43" sqref="N43"/>
    </sheetView>
  </sheetViews>
  <sheetFormatPr baseColWidth="10" defaultRowHeight="12.75" x14ac:dyDescent="0.2"/>
  <cols>
    <col min="1" max="1" width="10.42578125" customWidth="1"/>
    <col min="2" max="2" width="10.7109375" customWidth="1"/>
    <col min="3" max="3" width="12.42578125" customWidth="1"/>
    <col min="4" max="4" width="11.28515625" customWidth="1"/>
    <col min="5" max="5" width="12.7109375" customWidth="1"/>
    <col min="6" max="6" width="11" customWidth="1"/>
    <col min="7" max="7" width="5.85546875" customWidth="1"/>
    <col min="8" max="8" width="17.85546875" customWidth="1"/>
  </cols>
  <sheetData>
    <row r="1" spans="1:8" ht="21.75" customHeight="1" x14ac:dyDescent="0.2">
      <c r="A1" s="178" t="s">
        <v>93</v>
      </c>
      <c r="B1" s="160"/>
      <c r="C1" s="161"/>
      <c r="D1" s="161"/>
      <c r="E1" s="161"/>
      <c r="F1" s="162"/>
      <c r="G1" s="162"/>
      <c r="H1" s="163"/>
    </row>
    <row r="2" spans="1:8" s="67" customFormat="1" ht="19.5" customHeight="1" x14ac:dyDescent="0.25">
      <c r="A2" s="155" t="s">
        <v>10</v>
      </c>
      <c r="B2" s="156"/>
      <c r="C2" s="118">
        <v>72</v>
      </c>
      <c r="D2" s="119">
        <v>112</v>
      </c>
      <c r="E2" s="157">
        <f>ROUND(((C2/F2)+1)*1,0)</f>
        <v>22</v>
      </c>
      <c r="F2" s="158">
        <v>3.5</v>
      </c>
      <c r="G2" s="158"/>
      <c r="H2" s="159">
        <v>1.1000000000000001</v>
      </c>
    </row>
    <row r="3" spans="1:8" ht="12.6" customHeight="1" x14ac:dyDescent="0.2">
      <c r="A3" s="164" t="s">
        <v>11</v>
      </c>
      <c r="B3" s="10" t="s">
        <v>73</v>
      </c>
      <c r="C3" s="10"/>
      <c r="D3" s="43">
        <f>((E2*D2)+50)</f>
        <v>2514</v>
      </c>
      <c r="E3" s="153"/>
      <c r="F3" s="17">
        <v>0.9</v>
      </c>
      <c r="G3" s="58"/>
      <c r="H3" s="90">
        <f>F3*D3</f>
        <v>2262.6</v>
      </c>
    </row>
    <row r="4" spans="1:8" ht="12.6" customHeight="1" x14ac:dyDescent="0.2">
      <c r="A4" s="87"/>
      <c r="B4" s="10" t="s">
        <v>75</v>
      </c>
      <c r="C4" s="2"/>
      <c r="D4" s="152">
        <f>ROUND(((D2/H2)+1)*E2,0)/2</f>
        <v>1131</v>
      </c>
      <c r="E4" s="154" t="s">
        <v>79</v>
      </c>
      <c r="F4" s="17">
        <v>2.6</v>
      </c>
      <c r="G4" s="58"/>
      <c r="H4" s="90">
        <f>F4*D4</f>
        <v>2940.6</v>
      </c>
    </row>
    <row r="5" spans="1:8" ht="12.6" customHeight="1" x14ac:dyDescent="0.2">
      <c r="A5" s="89"/>
      <c r="B5" s="123" t="s">
        <v>67</v>
      </c>
      <c r="C5" s="122"/>
      <c r="D5" s="54">
        <f>E2</f>
        <v>22</v>
      </c>
      <c r="E5" s="9"/>
      <c r="F5" s="17">
        <v>20.65</v>
      </c>
      <c r="G5" s="58"/>
      <c r="H5" s="90">
        <f>F5*D5</f>
        <v>454.29999999999995</v>
      </c>
    </row>
    <row r="6" spans="1:8" ht="12.6" customHeight="1" x14ac:dyDescent="0.2">
      <c r="A6" s="89"/>
      <c r="B6" s="121" t="s">
        <v>74</v>
      </c>
      <c r="C6" s="2"/>
      <c r="D6" s="54">
        <f>E2</f>
        <v>22</v>
      </c>
      <c r="E6" s="9"/>
      <c r="F6" s="42">
        <v>8.5</v>
      </c>
      <c r="G6" s="58"/>
      <c r="H6" s="90">
        <f>F6*D6</f>
        <v>187</v>
      </c>
    </row>
    <row r="7" spans="1:8" ht="12.6" customHeight="1" x14ac:dyDescent="0.2">
      <c r="A7" s="89"/>
      <c r="B7" s="121" t="s">
        <v>76</v>
      </c>
      <c r="C7" s="2"/>
      <c r="D7" s="55">
        <f>D3</f>
        <v>2514</v>
      </c>
      <c r="E7" s="9"/>
      <c r="F7" s="42">
        <v>7.8E-2</v>
      </c>
      <c r="G7" s="58"/>
      <c r="H7" s="90">
        <f>F7*D7</f>
        <v>196.09200000000001</v>
      </c>
    </row>
    <row r="8" spans="1:8" ht="12.6" customHeight="1" x14ac:dyDescent="0.2">
      <c r="A8" s="89"/>
      <c r="B8" s="10" t="s">
        <v>15</v>
      </c>
      <c r="C8" s="2"/>
      <c r="D8" s="55"/>
      <c r="E8" s="9"/>
      <c r="F8" s="42"/>
      <c r="G8" s="144"/>
      <c r="H8" s="90">
        <v>250</v>
      </c>
    </row>
    <row r="9" spans="1:8" s="63" customFormat="1" ht="18" customHeight="1" x14ac:dyDescent="0.25">
      <c r="A9" s="91" t="s">
        <v>16</v>
      </c>
      <c r="B9" s="45"/>
      <c r="C9" s="45"/>
      <c r="D9" s="46"/>
      <c r="E9" s="47"/>
      <c r="F9" s="47"/>
      <c r="G9" s="129"/>
      <c r="H9" s="139">
        <f>SUM(H3:H8)</f>
        <v>6290.5919999999996</v>
      </c>
    </row>
    <row r="10" spans="1:8" ht="12.6" customHeight="1" x14ac:dyDescent="0.2">
      <c r="A10" s="164" t="s">
        <v>17</v>
      </c>
      <c r="B10" s="10" t="s">
        <v>62</v>
      </c>
      <c r="C10" s="10"/>
      <c r="D10" s="54"/>
      <c r="E10" s="9"/>
      <c r="F10" s="17"/>
      <c r="G10" s="58"/>
      <c r="H10" s="90"/>
    </row>
    <row r="11" spans="1:8" ht="12.6" customHeight="1" x14ac:dyDescent="0.2">
      <c r="A11" s="89"/>
      <c r="B11" s="10" t="s">
        <v>63</v>
      </c>
      <c r="C11" s="10"/>
      <c r="D11" s="43">
        <v>300</v>
      </c>
      <c r="E11" s="9"/>
      <c r="F11" s="17">
        <v>3.8</v>
      </c>
      <c r="G11" s="58"/>
      <c r="H11" s="90">
        <f>F11*D11</f>
        <v>1140</v>
      </c>
    </row>
    <row r="12" spans="1:8" ht="12.6" customHeight="1" x14ac:dyDescent="0.2">
      <c r="A12" s="89"/>
      <c r="B12" s="121" t="s">
        <v>65</v>
      </c>
      <c r="C12" s="10"/>
      <c r="D12" s="56">
        <v>2</v>
      </c>
      <c r="E12" s="57"/>
      <c r="F12" s="58">
        <v>55</v>
      </c>
      <c r="G12" s="58"/>
      <c r="H12" s="90">
        <f>F12*D12</f>
        <v>110</v>
      </c>
    </row>
    <row r="13" spans="1:8" ht="12.6" customHeight="1" x14ac:dyDescent="0.2">
      <c r="A13" s="89"/>
      <c r="B13" s="10" t="s">
        <v>18</v>
      </c>
      <c r="C13" s="10"/>
      <c r="D13" s="1"/>
      <c r="E13" s="1"/>
      <c r="F13" s="1"/>
      <c r="G13" s="1"/>
      <c r="H13" s="90">
        <v>250</v>
      </c>
    </row>
    <row r="14" spans="1:8" s="63" customFormat="1" ht="18" customHeight="1" x14ac:dyDescent="0.25">
      <c r="A14" s="91" t="s">
        <v>19</v>
      </c>
      <c r="B14" s="45"/>
      <c r="C14" s="45"/>
      <c r="D14" s="46"/>
      <c r="E14" s="47"/>
      <c r="F14" s="47"/>
      <c r="G14" s="129"/>
      <c r="H14" s="139">
        <f>SUM(H11:H13)</f>
        <v>1500</v>
      </c>
    </row>
    <row r="15" spans="1:8" ht="12.6" customHeight="1" x14ac:dyDescent="0.2">
      <c r="A15" s="164" t="s">
        <v>20</v>
      </c>
      <c r="B15" s="10" t="s">
        <v>66</v>
      </c>
      <c r="C15" s="10"/>
      <c r="D15" s="54">
        <v>1</v>
      </c>
      <c r="E15" s="8"/>
      <c r="F15" s="17">
        <v>230</v>
      </c>
      <c r="G15" s="58"/>
      <c r="H15" s="90">
        <f t="shared" ref="H15:H20" si="0">F15*D15</f>
        <v>230</v>
      </c>
    </row>
    <row r="16" spans="1:8" ht="12.6" customHeight="1" x14ac:dyDescent="0.2">
      <c r="A16" s="89"/>
      <c r="B16" s="121" t="s">
        <v>83</v>
      </c>
      <c r="C16" s="10"/>
      <c r="D16" s="54">
        <v>1</v>
      </c>
      <c r="E16" s="8"/>
      <c r="F16" s="17">
        <v>120</v>
      </c>
      <c r="G16" s="58"/>
      <c r="H16" s="90">
        <f t="shared" si="0"/>
        <v>120</v>
      </c>
    </row>
    <row r="17" spans="1:8" ht="12.6" customHeight="1" x14ac:dyDescent="0.2">
      <c r="A17" s="89"/>
      <c r="B17" s="10" t="s">
        <v>72</v>
      </c>
      <c r="C17" s="10"/>
      <c r="D17" s="54">
        <v>1</v>
      </c>
      <c r="E17" s="8"/>
      <c r="F17" s="17">
        <v>250</v>
      </c>
      <c r="G17" s="58"/>
      <c r="H17" s="90">
        <f t="shared" si="0"/>
        <v>250</v>
      </c>
    </row>
    <row r="18" spans="1:8" ht="12.6" customHeight="1" x14ac:dyDescent="0.2">
      <c r="A18" s="89"/>
      <c r="B18" s="10" t="s">
        <v>22</v>
      </c>
      <c r="C18" s="10"/>
      <c r="D18" s="54">
        <v>1</v>
      </c>
      <c r="E18" s="8"/>
      <c r="F18" s="17">
        <v>75</v>
      </c>
      <c r="G18" s="58"/>
      <c r="H18" s="90">
        <f t="shared" si="0"/>
        <v>75</v>
      </c>
    </row>
    <row r="19" spans="1:8" ht="12.6" customHeight="1" x14ac:dyDescent="0.2">
      <c r="A19" s="89"/>
      <c r="B19" s="10" t="s">
        <v>23</v>
      </c>
      <c r="C19" s="10"/>
      <c r="D19" s="56">
        <v>4</v>
      </c>
      <c r="E19" s="57"/>
      <c r="F19" s="58">
        <v>90</v>
      </c>
      <c r="G19" s="58"/>
      <c r="H19" s="90">
        <f t="shared" si="0"/>
        <v>360</v>
      </c>
    </row>
    <row r="20" spans="1:8" ht="12.6" customHeight="1" x14ac:dyDescent="0.2">
      <c r="A20" s="89"/>
      <c r="B20" s="10" t="s">
        <v>24</v>
      </c>
      <c r="C20" s="10"/>
      <c r="D20" s="56">
        <v>1</v>
      </c>
      <c r="E20" s="57"/>
      <c r="F20" s="58">
        <v>310</v>
      </c>
      <c r="G20" s="58"/>
      <c r="H20" s="90">
        <f t="shared" si="0"/>
        <v>310</v>
      </c>
    </row>
    <row r="21" spans="1:8" ht="12.6" customHeight="1" x14ac:dyDescent="0.2">
      <c r="A21" s="89"/>
      <c r="B21" s="121" t="s">
        <v>18</v>
      </c>
      <c r="D21" s="4"/>
      <c r="E21" s="4"/>
      <c r="F21" s="4"/>
      <c r="G21" s="1"/>
      <c r="H21" s="90">
        <v>100</v>
      </c>
    </row>
    <row r="22" spans="1:8" s="63" customFormat="1" ht="17.25" customHeight="1" x14ac:dyDescent="0.25">
      <c r="A22" s="91" t="s">
        <v>25</v>
      </c>
      <c r="B22" s="45"/>
      <c r="C22" s="45"/>
      <c r="D22" s="46"/>
      <c r="E22" s="47"/>
      <c r="F22" s="47"/>
      <c r="G22" s="129"/>
      <c r="H22" s="139">
        <f>SUM(H15:H20)</f>
        <v>1345</v>
      </c>
    </row>
    <row r="23" spans="1:8" ht="12.75" customHeight="1" x14ac:dyDescent="0.2">
      <c r="A23" s="124" t="s">
        <v>27</v>
      </c>
      <c r="B23" s="125" t="s">
        <v>26</v>
      </c>
      <c r="C23" s="125"/>
      <c r="D23" s="126">
        <v>1</v>
      </c>
      <c r="E23" s="127"/>
      <c r="F23" s="128">
        <v>1580</v>
      </c>
      <c r="G23" s="130"/>
      <c r="H23" s="140"/>
    </row>
    <row r="24" spans="1:8" s="148" customFormat="1" ht="12" customHeight="1" x14ac:dyDescent="0.2">
      <c r="A24" s="124" t="s">
        <v>27</v>
      </c>
      <c r="B24" s="125" t="s">
        <v>28</v>
      </c>
      <c r="C24" s="125"/>
      <c r="D24" s="126">
        <v>1</v>
      </c>
      <c r="E24" s="127"/>
      <c r="F24" s="128">
        <v>2250</v>
      </c>
      <c r="G24" s="130"/>
      <c r="H24" s="141"/>
    </row>
    <row r="25" spans="1:8" ht="20.25" customHeight="1" x14ac:dyDescent="0.25">
      <c r="A25" s="93" t="s">
        <v>84</v>
      </c>
      <c r="B25" s="60"/>
      <c r="C25" s="60"/>
      <c r="D25" s="61"/>
      <c r="E25" s="62"/>
      <c r="F25" s="62"/>
      <c r="G25" s="131"/>
      <c r="H25" s="142">
        <f>H9+H14+H22+H23+H24</f>
        <v>9135.5920000000006</v>
      </c>
    </row>
    <row r="26" spans="1:8" s="67" customFormat="1" ht="12" customHeight="1" x14ac:dyDescent="0.2">
      <c r="A26" s="94" t="s">
        <v>56</v>
      </c>
      <c r="B26" s="68"/>
      <c r="C26" s="68"/>
      <c r="D26" s="68"/>
      <c r="E26" s="68"/>
      <c r="F26" s="68"/>
      <c r="G26" s="68"/>
      <c r="H26" s="95"/>
    </row>
    <row r="27" spans="1:8" ht="12.75" customHeight="1" x14ac:dyDescent="0.2">
      <c r="A27" s="136"/>
      <c r="B27" s="19" t="s">
        <v>0</v>
      </c>
      <c r="C27" s="20"/>
      <c r="D27" s="21"/>
      <c r="E27" s="22" t="s">
        <v>1</v>
      </c>
      <c r="F27" s="27" t="s">
        <v>2</v>
      </c>
      <c r="G27" s="132"/>
      <c r="H27" s="133" t="s">
        <v>29</v>
      </c>
    </row>
    <row r="28" spans="1:8" ht="11.25" customHeight="1" x14ac:dyDescent="0.2">
      <c r="A28" s="137"/>
      <c r="B28" s="23"/>
      <c r="C28" s="24"/>
      <c r="D28" s="25"/>
      <c r="E28" s="26"/>
      <c r="F28" s="28"/>
      <c r="G28" s="134" t="s">
        <v>70</v>
      </c>
      <c r="H28" s="135" t="s">
        <v>3</v>
      </c>
    </row>
    <row r="29" spans="1:8" ht="12.6" customHeight="1" x14ac:dyDescent="0.2">
      <c r="A29" s="166" t="s">
        <v>30</v>
      </c>
      <c r="B29" s="10" t="s">
        <v>31</v>
      </c>
      <c r="C29" s="18"/>
      <c r="D29" s="35"/>
      <c r="E29" s="6">
        <v>10</v>
      </c>
      <c r="F29" s="6">
        <v>2</v>
      </c>
      <c r="G29" s="145"/>
      <c r="H29" s="88"/>
    </row>
    <row r="30" spans="1:8" ht="12.6" customHeight="1" x14ac:dyDescent="0.2">
      <c r="A30" s="96"/>
      <c r="B30" s="10" t="s">
        <v>32</v>
      </c>
      <c r="C30" s="65">
        <v>7</v>
      </c>
      <c r="D30" s="64">
        <f>D11</f>
        <v>300</v>
      </c>
      <c r="E30" s="6"/>
      <c r="F30" s="6"/>
      <c r="G30" s="145">
        <f>C30</f>
        <v>7</v>
      </c>
      <c r="H30" s="88">
        <f>G30*D30</f>
        <v>2100</v>
      </c>
    </row>
    <row r="31" spans="1:8" ht="12.6" customHeight="1" x14ac:dyDescent="0.2">
      <c r="A31" s="89"/>
      <c r="B31" s="10" t="s">
        <v>33</v>
      </c>
      <c r="C31" s="39"/>
      <c r="D31" s="52">
        <v>1</v>
      </c>
      <c r="E31" s="6">
        <v>25</v>
      </c>
      <c r="F31" s="6">
        <v>4</v>
      </c>
      <c r="G31" s="145">
        <v>15</v>
      </c>
      <c r="H31" s="88">
        <f>G31*F31</f>
        <v>60</v>
      </c>
    </row>
    <row r="32" spans="1:8" ht="12.6" customHeight="1" x14ac:dyDescent="0.2">
      <c r="A32" s="89"/>
      <c r="B32" s="10" t="s">
        <v>34</v>
      </c>
      <c r="C32" s="18"/>
      <c r="D32" s="52"/>
      <c r="E32" s="6">
        <v>35</v>
      </c>
      <c r="F32" s="6"/>
      <c r="G32" s="145"/>
      <c r="H32" s="88"/>
    </row>
    <row r="33" spans="1:8" ht="12.6" customHeight="1" x14ac:dyDescent="0.2">
      <c r="A33" s="89"/>
      <c r="B33" s="121" t="s">
        <v>78</v>
      </c>
      <c r="C33" s="18"/>
      <c r="D33" s="52"/>
      <c r="E33" s="6">
        <v>10</v>
      </c>
      <c r="F33" s="6"/>
      <c r="G33" s="145"/>
      <c r="H33" s="88"/>
    </row>
    <row r="34" spans="1:8" ht="12.6" customHeight="1" x14ac:dyDescent="0.2">
      <c r="A34" s="89"/>
      <c r="B34" s="10" t="s">
        <v>35</v>
      </c>
      <c r="C34" s="18"/>
      <c r="D34" s="52"/>
      <c r="E34" s="6">
        <v>18</v>
      </c>
      <c r="F34" s="6"/>
      <c r="G34" s="145"/>
      <c r="H34" s="88"/>
    </row>
    <row r="35" spans="1:8" ht="12.6" customHeight="1" x14ac:dyDescent="0.2">
      <c r="A35" s="89"/>
      <c r="B35" s="10" t="s">
        <v>36</v>
      </c>
      <c r="C35" s="39"/>
      <c r="D35" s="51"/>
      <c r="E35" s="6">
        <v>3</v>
      </c>
      <c r="F35" s="6"/>
      <c r="G35" s="145"/>
      <c r="H35" s="88"/>
    </row>
    <row r="36" spans="1:8" ht="12.6" customHeight="1" x14ac:dyDescent="0.2">
      <c r="A36" s="89"/>
      <c r="B36" s="10" t="s">
        <v>37</v>
      </c>
      <c r="C36" s="83">
        <v>135</v>
      </c>
      <c r="D36" s="41">
        <v>3</v>
      </c>
      <c r="E36" s="6">
        <v>3</v>
      </c>
      <c r="F36" s="1"/>
      <c r="G36" s="145">
        <v>3</v>
      </c>
      <c r="H36" s="88">
        <f>G36*C36</f>
        <v>405</v>
      </c>
    </row>
    <row r="37" spans="1:8" ht="12.6" customHeight="1" x14ac:dyDescent="0.2">
      <c r="A37" s="92" t="s">
        <v>6</v>
      </c>
      <c r="B37" s="12">
        <v>0.1</v>
      </c>
      <c r="C37" s="16" t="s">
        <v>38</v>
      </c>
      <c r="D37" s="13"/>
      <c r="E37" s="33">
        <f>SUM(E29:E36)*B37</f>
        <v>10.4</v>
      </c>
      <c r="F37" s="33">
        <f>SUM(F29:F36)*B37</f>
        <v>0.60000000000000009</v>
      </c>
      <c r="G37" s="7"/>
      <c r="H37" s="97"/>
    </row>
    <row r="38" spans="1:8" ht="15" x14ac:dyDescent="0.25">
      <c r="A38" s="98" t="s">
        <v>39</v>
      </c>
      <c r="B38" s="48"/>
      <c r="C38" s="49"/>
      <c r="D38" s="48"/>
      <c r="E38" s="34">
        <f>SUM(E29:E37)</f>
        <v>114.4</v>
      </c>
      <c r="F38" s="34">
        <f>SUM(F29:F37)</f>
        <v>6.6</v>
      </c>
      <c r="G38" s="34"/>
      <c r="H38" s="99">
        <f>SUM(H29:H37)</f>
        <v>2565</v>
      </c>
    </row>
    <row r="39" spans="1:8" ht="13.5" customHeight="1" x14ac:dyDescent="0.25">
      <c r="A39" s="91" t="s">
        <v>57</v>
      </c>
      <c r="B39" s="110"/>
      <c r="C39" s="111"/>
      <c r="D39" s="110"/>
      <c r="E39" s="110"/>
      <c r="F39" s="111"/>
      <c r="G39" s="111"/>
      <c r="H39" s="112"/>
    </row>
    <row r="40" spans="1:8" ht="12.6" customHeight="1" x14ac:dyDescent="0.2">
      <c r="A40" s="96" t="s">
        <v>55</v>
      </c>
      <c r="B40" s="10"/>
      <c r="C40" s="10"/>
      <c r="D40" s="29"/>
      <c r="E40" s="36"/>
      <c r="F40" s="3"/>
      <c r="G40" s="1"/>
      <c r="H40" s="88">
        <f>H25</f>
        <v>9135.5920000000006</v>
      </c>
    </row>
    <row r="41" spans="1:8" ht="12.6" customHeight="1" x14ac:dyDescent="0.2">
      <c r="A41" s="96" t="s">
        <v>40</v>
      </c>
      <c r="B41" s="15" t="s">
        <v>41</v>
      </c>
      <c r="C41" s="31" t="s">
        <v>98</v>
      </c>
      <c r="D41" s="37">
        <f>F38</f>
        <v>6.6</v>
      </c>
      <c r="E41" s="36" t="s">
        <v>8</v>
      </c>
      <c r="F41" s="17">
        <v>42</v>
      </c>
      <c r="G41" s="30"/>
      <c r="H41" s="88">
        <f>((D41*F41)+H38)</f>
        <v>2842.2</v>
      </c>
    </row>
    <row r="42" spans="1:8" ht="12.6" customHeight="1" x14ac:dyDescent="0.2">
      <c r="A42" s="96" t="s">
        <v>4</v>
      </c>
      <c r="B42" s="10"/>
      <c r="C42" s="31" t="s">
        <v>9</v>
      </c>
      <c r="D42" s="37">
        <f>E38</f>
        <v>114.4</v>
      </c>
      <c r="E42" s="36" t="s">
        <v>8</v>
      </c>
      <c r="F42" s="17">
        <v>29.5</v>
      </c>
      <c r="G42" s="58"/>
      <c r="H42" s="88">
        <f>D42*F42</f>
        <v>3374.8</v>
      </c>
    </row>
    <row r="43" spans="1:8" ht="20.25" customHeight="1" x14ac:dyDescent="0.25">
      <c r="A43" s="101" t="s">
        <v>68</v>
      </c>
      <c r="B43" s="44"/>
      <c r="C43" s="44"/>
      <c r="D43" s="44"/>
      <c r="E43" s="44"/>
      <c r="F43" s="44"/>
      <c r="G43" s="44"/>
      <c r="H43" s="109">
        <f>SUM(H40:H42)</f>
        <v>15352.592000000001</v>
      </c>
    </row>
    <row r="44" spans="1:8" s="63" customFormat="1" ht="15" customHeight="1" x14ac:dyDescent="0.25">
      <c r="A44" s="100" t="s">
        <v>58</v>
      </c>
      <c r="B44" s="50"/>
      <c r="C44" s="50"/>
      <c r="D44" s="50"/>
      <c r="E44" s="50"/>
      <c r="F44" s="50"/>
      <c r="G44" s="50"/>
      <c r="H44" s="102"/>
    </row>
    <row r="45" spans="1:8" ht="12.6" customHeight="1" x14ac:dyDescent="0.2">
      <c r="A45" s="89" t="s">
        <v>5</v>
      </c>
      <c r="B45" s="10" t="s">
        <v>42</v>
      </c>
      <c r="C45" s="179">
        <v>2.5</v>
      </c>
      <c r="D45" s="32">
        <f>H40</f>
        <v>9135.5920000000006</v>
      </c>
      <c r="E45" s="11" t="s">
        <v>43</v>
      </c>
      <c r="F45" s="146">
        <v>60</v>
      </c>
      <c r="G45" s="70"/>
      <c r="H45" s="88">
        <f>(D45/100*F45)/100*C45</f>
        <v>137.03388000000001</v>
      </c>
    </row>
    <row r="46" spans="1:8" ht="12.6" customHeight="1" x14ac:dyDescent="0.2">
      <c r="A46" s="86"/>
      <c r="B46" s="38" t="s">
        <v>44</v>
      </c>
      <c r="C46" s="179">
        <v>2.5</v>
      </c>
      <c r="D46" s="149">
        <f>H30+H36</f>
        <v>2505</v>
      </c>
      <c r="E46" s="150" t="s">
        <v>43</v>
      </c>
      <c r="F46" s="146">
        <v>60</v>
      </c>
      <c r="G46" s="70"/>
      <c r="H46" s="151">
        <f>(D46/100*F46)/100*C46</f>
        <v>37.574999999999996</v>
      </c>
    </row>
    <row r="47" spans="1:8" ht="12.6" customHeight="1" x14ac:dyDescent="0.2">
      <c r="A47" s="89" t="s">
        <v>45</v>
      </c>
      <c r="B47" s="10"/>
      <c r="C47" s="147">
        <f>D45</f>
        <v>9135.5920000000006</v>
      </c>
      <c r="D47" s="10" t="s">
        <v>46</v>
      </c>
      <c r="E47" s="10"/>
      <c r="F47" s="10"/>
      <c r="G47" s="10"/>
      <c r="H47" s="88">
        <f>C47/15</f>
        <v>609.03946666666673</v>
      </c>
    </row>
    <row r="48" spans="1:8" ht="12.6" customHeight="1" x14ac:dyDescent="0.2">
      <c r="A48" s="89" t="s">
        <v>47</v>
      </c>
      <c r="B48" s="10"/>
      <c r="C48" s="80" t="s">
        <v>48</v>
      </c>
      <c r="D48" s="72"/>
      <c r="E48" s="75"/>
      <c r="F48" s="32"/>
      <c r="G48" s="32"/>
      <c r="H48" s="88">
        <v>50</v>
      </c>
    </row>
    <row r="49" spans="1:8" ht="12.6" customHeight="1" x14ac:dyDescent="0.2">
      <c r="A49" s="89" t="s">
        <v>49</v>
      </c>
      <c r="B49" s="10"/>
      <c r="C49" s="79" t="s">
        <v>50</v>
      </c>
      <c r="D49" s="73"/>
      <c r="E49" s="76">
        <v>4</v>
      </c>
      <c r="F49" s="32">
        <v>29.5</v>
      </c>
      <c r="G49" s="32"/>
      <c r="H49" s="88">
        <f>E49*F49</f>
        <v>118</v>
      </c>
    </row>
    <row r="50" spans="1:8" ht="12.6" customHeight="1" x14ac:dyDescent="0.2">
      <c r="A50" s="89"/>
      <c r="B50" s="10"/>
      <c r="C50" s="79" t="s">
        <v>51</v>
      </c>
      <c r="D50" s="73"/>
      <c r="E50" s="76">
        <v>10</v>
      </c>
      <c r="F50" s="32">
        <v>29.5</v>
      </c>
      <c r="G50" s="32"/>
      <c r="H50" s="88">
        <f>E50*F50</f>
        <v>295</v>
      </c>
    </row>
    <row r="51" spans="1:8" ht="12.6" customHeight="1" x14ac:dyDescent="0.2">
      <c r="A51" s="105"/>
      <c r="B51" s="5"/>
      <c r="C51" s="81" t="s">
        <v>53</v>
      </c>
      <c r="D51" s="74"/>
      <c r="E51" s="77">
        <v>500</v>
      </c>
      <c r="F51" s="78">
        <v>2</v>
      </c>
      <c r="G51" s="78"/>
      <c r="H51" s="106">
        <f>E51*F51</f>
        <v>1000</v>
      </c>
    </row>
    <row r="52" spans="1:8" s="59" customFormat="1" ht="22.5" customHeight="1" thickBot="1" x14ac:dyDescent="0.3">
      <c r="A52" s="107" t="s">
        <v>69</v>
      </c>
      <c r="B52" s="108"/>
      <c r="C52" s="108"/>
      <c r="D52" s="108"/>
      <c r="E52" s="108"/>
      <c r="F52" s="108"/>
      <c r="G52" s="108"/>
      <c r="H52" s="113">
        <f>SUM(H44:H51)</f>
        <v>2246.6483466666668</v>
      </c>
    </row>
    <row r="53" spans="1:8" s="82" customFormat="1" ht="12.75" customHeight="1" x14ac:dyDescent="0.25">
      <c r="A53" s="89" t="s">
        <v>54</v>
      </c>
      <c r="B53" s="10"/>
      <c r="C53" s="10"/>
      <c r="D53" s="10"/>
      <c r="E53" s="10"/>
      <c r="F53" s="10"/>
      <c r="G53" s="10"/>
      <c r="H53" s="114"/>
    </row>
    <row r="54" spans="1:8" s="82" customFormat="1" ht="14.25" customHeight="1" thickBot="1" x14ac:dyDescent="0.3">
      <c r="A54" s="115" t="s">
        <v>71</v>
      </c>
      <c r="B54" s="116"/>
      <c r="C54" s="116"/>
      <c r="D54" s="116"/>
      <c r="E54" s="116"/>
      <c r="F54" s="116"/>
      <c r="G54" s="116"/>
      <c r="H54" s="117"/>
    </row>
    <row r="55" spans="1:8" ht="12" customHeight="1" x14ac:dyDescent="0.2">
      <c r="A55" s="176" t="s">
        <v>87</v>
      </c>
      <c r="B55" s="170"/>
      <c r="C55" s="171"/>
      <c r="D55" s="172"/>
      <c r="E55" s="173"/>
      <c r="F55" s="174"/>
      <c r="G55" s="174"/>
      <c r="H55" s="175"/>
    </row>
    <row r="56" spans="1:8" ht="12" customHeight="1" x14ac:dyDescent="0.2">
      <c r="A56" s="176" t="s">
        <v>88</v>
      </c>
      <c r="B56" s="176"/>
      <c r="C56" s="176"/>
      <c r="D56" s="176"/>
      <c r="E56" s="176"/>
      <c r="F56" s="176"/>
      <c r="G56" s="176"/>
      <c r="H56" s="176"/>
    </row>
    <row r="57" spans="1:8" ht="12" customHeight="1" x14ac:dyDescent="0.2">
      <c r="A57" s="176" t="s">
        <v>89</v>
      </c>
      <c r="B57" s="176"/>
      <c r="C57" s="176"/>
      <c r="D57" s="176"/>
      <c r="E57" s="176"/>
      <c r="F57" s="176"/>
      <c r="G57" s="176"/>
      <c r="H57" s="176"/>
    </row>
    <row r="58" spans="1:8" ht="12" customHeight="1" x14ac:dyDescent="0.2">
      <c r="A58" s="176" t="s">
        <v>90</v>
      </c>
      <c r="B58" s="176"/>
      <c r="C58" s="176"/>
      <c r="D58" s="176"/>
      <c r="E58" s="176"/>
      <c r="F58" s="176"/>
      <c r="G58" s="176"/>
      <c r="H58" s="176"/>
    </row>
    <row r="59" spans="1:8" ht="12" customHeight="1" x14ac:dyDescent="0.2">
      <c r="A59" s="176" t="s">
        <v>91</v>
      </c>
      <c r="B59" s="176"/>
      <c r="C59" s="176"/>
      <c r="D59" s="176"/>
      <c r="E59" s="176"/>
      <c r="F59" s="176"/>
      <c r="G59" s="176"/>
      <c r="H59" s="176"/>
    </row>
  </sheetData>
  <phoneticPr fontId="6" type="noConversion"/>
  <pageMargins left="0.59055118110236227" right="0.39370078740157483" top="0.39370078740157483" bottom="0.19685039370078741" header="0.31496062992125984" footer="0.11811023622047245"/>
  <pageSetup paperSize="9" pageOrder="overThenDown" orientation="portrait" horizontalDpi="4294967292" verticalDpi="4294967292" r:id="rId1"/>
  <headerFooter alignWithMargins="0">
    <oddFooter>&amp;L&amp;"SwitzerlandBlack,Standard"&amp;4&amp;Z&amp;F  &amp;"SwitzerlandBlack,Fett"&amp;A   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9"/>
  <sheetViews>
    <sheetView topLeftCell="A25" workbookViewId="0">
      <selection activeCell="M25" sqref="M25"/>
    </sheetView>
  </sheetViews>
  <sheetFormatPr baseColWidth="10" defaultRowHeight="12.75" x14ac:dyDescent="0.2"/>
  <cols>
    <col min="1" max="1" width="10.42578125" customWidth="1"/>
    <col min="2" max="2" width="10.7109375" customWidth="1"/>
    <col min="3" max="3" width="12.42578125" customWidth="1"/>
    <col min="4" max="4" width="11.28515625" customWidth="1"/>
    <col min="5" max="5" width="12.7109375" customWidth="1"/>
    <col min="6" max="6" width="11" customWidth="1"/>
    <col min="7" max="7" width="5.85546875" customWidth="1"/>
    <col min="8" max="8" width="16.85546875" customWidth="1"/>
  </cols>
  <sheetData>
    <row r="1" spans="1:8" ht="25.5" customHeight="1" x14ac:dyDescent="0.2">
      <c r="A1" s="178" t="s">
        <v>95</v>
      </c>
      <c r="B1" s="160"/>
      <c r="C1" s="161"/>
      <c r="D1" s="161"/>
      <c r="E1" s="161"/>
      <c r="F1" s="162"/>
      <c r="G1" s="162"/>
      <c r="H1" s="163"/>
    </row>
    <row r="2" spans="1:8" s="67" customFormat="1" ht="19.5" customHeight="1" x14ac:dyDescent="0.25">
      <c r="A2" s="155" t="s">
        <v>10</v>
      </c>
      <c r="B2" s="156"/>
      <c r="C2" s="118">
        <v>72</v>
      </c>
      <c r="D2" s="119">
        <v>112</v>
      </c>
      <c r="E2" s="157">
        <f>ROUND(((C2/F2)+1)*1,0)</f>
        <v>17</v>
      </c>
      <c r="F2" s="158">
        <v>4.5</v>
      </c>
      <c r="G2" s="158"/>
      <c r="H2" s="159">
        <v>2.5</v>
      </c>
    </row>
    <row r="3" spans="1:8" ht="12.6" customHeight="1" x14ac:dyDescent="0.2">
      <c r="A3" s="164" t="s">
        <v>11</v>
      </c>
      <c r="B3" s="10" t="s">
        <v>73</v>
      </c>
      <c r="C3" s="10"/>
      <c r="D3" s="43">
        <f>((E2*D2)+50)</f>
        <v>1954</v>
      </c>
      <c r="E3" s="153"/>
      <c r="F3" s="17">
        <v>0.9</v>
      </c>
      <c r="G3" s="58"/>
      <c r="H3" s="90">
        <f>F3*D3</f>
        <v>1758.6000000000001</v>
      </c>
    </row>
    <row r="4" spans="1:8" ht="12.6" customHeight="1" x14ac:dyDescent="0.2">
      <c r="A4" s="87"/>
      <c r="B4" s="10" t="s">
        <v>75</v>
      </c>
      <c r="C4" s="2"/>
      <c r="D4" s="152">
        <f>ROUND(((D2/H2)+1)*E2,0)</f>
        <v>779</v>
      </c>
      <c r="E4" s="153" t="s">
        <v>77</v>
      </c>
      <c r="F4" s="17">
        <v>2.6</v>
      </c>
      <c r="G4" s="58"/>
      <c r="H4" s="90">
        <f>F4*D4</f>
        <v>2025.4</v>
      </c>
    </row>
    <row r="5" spans="1:8" ht="12.6" customHeight="1" x14ac:dyDescent="0.2">
      <c r="A5" s="89"/>
      <c r="B5" s="123" t="s">
        <v>67</v>
      </c>
      <c r="C5" s="122"/>
      <c r="D5" s="54">
        <f>E2</f>
        <v>17</v>
      </c>
      <c r="E5" s="9"/>
      <c r="F5" s="17">
        <v>20.65</v>
      </c>
      <c r="G5" s="58"/>
      <c r="H5" s="90">
        <f>F5*D5</f>
        <v>351.04999999999995</v>
      </c>
    </row>
    <row r="6" spans="1:8" ht="12.6" customHeight="1" x14ac:dyDescent="0.2">
      <c r="A6" s="89"/>
      <c r="B6" s="121" t="s">
        <v>74</v>
      </c>
      <c r="C6" s="2"/>
      <c r="D6" s="54">
        <f>E2</f>
        <v>17</v>
      </c>
      <c r="E6" s="9"/>
      <c r="F6" s="42">
        <v>8.5</v>
      </c>
      <c r="G6" s="58"/>
      <c r="H6" s="90">
        <f>F6*D6</f>
        <v>144.5</v>
      </c>
    </row>
    <row r="7" spans="1:8" ht="12.6" customHeight="1" x14ac:dyDescent="0.2">
      <c r="A7" s="89"/>
      <c r="B7" s="121" t="s">
        <v>76</v>
      </c>
      <c r="C7" s="2"/>
      <c r="D7" s="55">
        <f>D3</f>
        <v>1954</v>
      </c>
      <c r="E7" s="9"/>
      <c r="F7" s="42">
        <v>7.8E-2</v>
      </c>
      <c r="G7" s="58"/>
      <c r="H7" s="90">
        <f>F7*D7</f>
        <v>152.41200000000001</v>
      </c>
    </row>
    <row r="8" spans="1:8" ht="12.6" customHeight="1" x14ac:dyDescent="0.2">
      <c r="A8" s="89"/>
      <c r="B8" s="10" t="s">
        <v>15</v>
      </c>
      <c r="C8" s="2"/>
      <c r="D8" s="55"/>
      <c r="E8" s="9"/>
      <c r="F8" s="42"/>
      <c r="G8" s="144"/>
      <c r="H8" s="90">
        <v>250</v>
      </c>
    </row>
    <row r="9" spans="1:8" s="63" customFormat="1" ht="18" customHeight="1" x14ac:dyDescent="0.25">
      <c r="A9" s="91" t="s">
        <v>16</v>
      </c>
      <c r="B9" s="45"/>
      <c r="C9" s="45"/>
      <c r="D9" s="46"/>
      <c r="E9" s="47"/>
      <c r="F9" s="47"/>
      <c r="G9" s="129"/>
      <c r="H9" s="139">
        <f>SUM(H3:H8)</f>
        <v>4681.9620000000004</v>
      </c>
    </row>
    <row r="10" spans="1:8" ht="12.6" customHeight="1" x14ac:dyDescent="0.2">
      <c r="A10" s="164" t="s">
        <v>17</v>
      </c>
      <c r="B10" s="10" t="s">
        <v>62</v>
      </c>
      <c r="C10" s="10"/>
      <c r="D10" s="54"/>
      <c r="E10" s="9"/>
      <c r="F10" s="17"/>
      <c r="G10" s="58"/>
      <c r="H10" s="90"/>
    </row>
    <row r="11" spans="1:8" ht="12.6" customHeight="1" x14ac:dyDescent="0.2">
      <c r="A11" s="89"/>
      <c r="B11" s="10" t="s">
        <v>63</v>
      </c>
      <c r="C11" s="10"/>
      <c r="D11" s="43">
        <v>300</v>
      </c>
      <c r="E11" s="9"/>
      <c r="F11" s="17">
        <v>3.8</v>
      </c>
      <c r="G11" s="58"/>
      <c r="H11" s="90">
        <f>F11*D11</f>
        <v>1140</v>
      </c>
    </row>
    <row r="12" spans="1:8" ht="12.6" customHeight="1" x14ac:dyDescent="0.2">
      <c r="A12" s="89"/>
      <c r="B12" s="121" t="s">
        <v>65</v>
      </c>
      <c r="C12" s="10"/>
      <c r="D12" s="56">
        <v>2</v>
      </c>
      <c r="E12" s="57"/>
      <c r="F12" s="58">
        <v>55</v>
      </c>
      <c r="G12" s="58"/>
      <c r="H12" s="90">
        <f>F12*D12</f>
        <v>110</v>
      </c>
    </row>
    <row r="13" spans="1:8" ht="12.6" customHeight="1" x14ac:dyDescent="0.2">
      <c r="A13" s="89"/>
      <c r="B13" s="10" t="s">
        <v>18</v>
      </c>
      <c r="C13" s="10"/>
      <c r="D13" s="1"/>
      <c r="E13" s="1"/>
      <c r="F13" s="1"/>
      <c r="G13" s="1"/>
      <c r="H13" s="90">
        <v>250</v>
      </c>
    </row>
    <row r="14" spans="1:8" s="63" customFormat="1" ht="18" customHeight="1" x14ac:dyDescent="0.25">
      <c r="A14" s="91" t="s">
        <v>19</v>
      </c>
      <c r="B14" s="45"/>
      <c r="C14" s="45"/>
      <c r="D14" s="46"/>
      <c r="E14" s="47"/>
      <c r="F14" s="47"/>
      <c r="G14" s="129"/>
      <c r="H14" s="139">
        <f>SUM(H11:H13)</f>
        <v>1500</v>
      </c>
    </row>
    <row r="15" spans="1:8" ht="12.6" customHeight="1" x14ac:dyDescent="0.2">
      <c r="A15" s="164" t="s">
        <v>20</v>
      </c>
      <c r="B15" s="10" t="s">
        <v>66</v>
      </c>
      <c r="C15" s="10"/>
      <c r="D15" s="54">
        <v>1</v>
      </c>
      <c r="E15" s="8"/>
      <c r="F15" s="17">
        <v>230</v>
      </c>
      <c r="G15" s="58"/>
      <c r="H15" s="90">
        <f t="shared" ref="H15:H20" si="0">F15*D15</f>
        <v>230</v>
      </c>
    </row>
    <row r="16" spans="1:8" ht="12.6" customHeight="1" x14ac:dyDescent="0.2">
      <c r="A16" s="89"/>
      <c r="B16" s="121" t="s">
        <v>83</v>
      </c>
      <c r="C16" s="10"/>
      <c r="D16" s="54">
        <v>1</v>
      </c>
      <c r="E16" s="8"/>
      <c r="F16" s="17">
        <v>120</v>
      </c>
      <c r="G16" s="58"/>
      <c r="H16" s="90">
        <f t="shared" si="0"/>
        <v>120</v>
      </c>
    </row>
    <row r="17" spans="1:8" ht="12.6" customHeight="1" x14ac:dyDescent="0.2">
      <c r="A17" s="89"/>
      <c r="B17" s="10" t="s">
        <v>72</v>
      </c>
      <c r="C17" s="10"/>
      <c r="D17" s="54">
        <v>1</v>
      </c>
      <c r="E17" s="8"/>
      <c r="F17" s="17">
        <v>250</v>
      </c>
      <c r="G17" s="58"/>
      <c r="H17" s="90">
        <f t="shared" si="0"/>
        <v>250</v>
      </c>
    </row>
    <row r="18" spans="1:8" ht="12.6" customHeight="1" x14ac:dyDescent="0.2">
      <c r="A18" s="89"/>
      <c r="B18" s="10" t="s">
        <v>22</v>
      </c>
      <c r="C18" s="10"/>
      <c r="D18" s="54">
        <v>1</v>
      </c>
      <c r="E18" s="8"/>
      <c r="F18" s="17">
        <v>75</v>
      </c>
      <c r="G18" s="58"/>
      <c r="H18" s="90">
        <f t="shared" si="0"/>
        <v>75</v>
      </c>
    </row>
    <row r="19" spans="1:8" ht="12.6" customHeight="1" x14ac:dyDescent="0.2">
      <c r="A19" s="89"/>
      <c r="B19" s="10" t="s">
        <v>23</v>
      </c>
      <c r="C19" s="10"/>
      <c r="D19" s="56">
        <v>4</v>
      </c>
      <c r="E19" s="57"/>
      <c r="F19" s="58">
        <v>90</v>
      </c>
      <c r="G19" s="58"/>
      <c r="H19" s="90">
        <f t="shared" si="0"/>
        <v>360</v>
      </c>
    </row>
    <row r="20" spans="1:8" ht="12.6" customHeight="1" x14ac:dyDescent="0.2">
      <c r="A20" s="89"/>
      <c r="B20" s="10" t="s">
        <v>24</v>
      </c>
      <c r="C20" s="10"/>
      <c r="D20" s="56">
        <v>1</v>
      </c>
      <c r="E20" s="57"/>
      <c r="F20" s="58">
        <v>310</v>
      </c>
      <c r="G20" s="58"/>
      <c r="H20" s="90">
        <f t="shared" si="0"/>
        <v>310</v>
      </c>
    </row>
    <row r="21" spans="1:8" ht="12.6" customHeight="1" x14ac:dyDescent="0.2">
      <c r="A21" s="89"/>
      <c r="B21" s="121" t="s">
        <v>18</v>
      </c>
      <c r="D21" s="4"/>
      <c r="E21" s="4"/>
      <c r="F21" s="4"/>
      <c r="G21" s="1"/>
      <c r="H21" s="90">
        <v>100</v>
      </c>
    </row>
    <row r="22" spans="1:8" s="63" customFormat="1" ht="17.25" customHeight="1" x14ac:dyDescent="0.25">
      <c r="A22" s="91" t="s">
        <v>25</v>
      </c>
      <c r="B22" s="45"/>
      <c r="C22" s="45"/>
      <c r="D22" s="46"/>
      <c r="E22" s="47"/>
      <c r="F22" s="47"/>
      <c r="G22" s="129"/>
      <c r="H22" s="139">
        <f>SUM(H15:H20)</f>
        <v>1345</v>
      </c>
    </row>
    <row r="23" spans="1:8" ht="12.75" customHeight="1" x14ac:dyDescent="0.2">
      <c r="A23" s="124" t="s">
        <v>27</v>
      </c>
      <c r="B23" s="125" t="s">
        <v>26</v>
      </c>
      <c r="C23" s="125"/>
      <c r="D23" s="126">
        <v>1</v>
      </c>
      <c r="E23" s="127"/>
      <c r="F23" s="128">
        <v>1580</v>
      </c>
      <c r="G23" s="130"/>
      <c r="H23" s="140"/>
    </row>
    <row r="24" spans="1:8" s="148" customFormat="1" ht="12" customHeight="1" x14ac:dyDescent="0.2">
      <c r="A24" s="124" t="s">
        <v>27</v>
      </c>
      <c r="B24" s="125" t="s">
        <v>28</v>
      </c>
      <c r="C24" s="125"/>
      <c r="D24" s="126">
        <v>1</v>
      </c>
      <c r="E24" s="127"/>
      <c r="F24" s="128">
        <v>2250</v>
      </c>
      <c r="G24" s="130"/>
      <c r="H24" s="141"/>
    </row>
    <row r="25" spans="1:8" ht="20.25" customHeight="1" x14ac:dyDescent="0.25">
      <c r="A25" s="93" t="s">
        <v>84</v>
      </c>
      <c r="B25" s="60"/>
      <c r="C25" s="60"/>
      <c r="D25" s="61"/>
      <c r="E25" s="62"/>
      <c r="F25" s="62"/>
      <c r="G25" s="131"/>
      <c r="H25" s="142">
        <f>H9+H14+H22+H23+H24</f>
        <v>7526.9620000000004</v>
      </c>
    </row>
    <row r="26" spans="1:8" s="67" customFormat="1" ht="12" customHeight="1" x14ac:dyDescent="0.2">
      <c r="A26" s="94" t="s">
        <v>56</v>
      </c>
      <c r="B26" s="68"/>
      <c r="C26" s="68"/>
      <c r="D26" s="68"/>
      <c r="E26" s="68"/>
      <c r="F26" s="68"/>
      <c r="G26" s="68"/>
      <c r="H26" s="95"/>
    </row>
    <row r="27" spans="1:8" ht="12.75" customHeight="1" x14ac:dyDescent="0.2">
      <c r="A27" s="136"/>
      <c r="B27" s="19" t="s">
        <v>0</v>
      </c>
      <c r="C27" s="20"/>
      <c r="D27" s="21"/>
      <c r="E27" s="22" t="s">
        <v>1</v>
      </c>
      <c r="F27" s="27" t="s">
        <v>2</v>
      </c>
      <c r="G27" s="132"/>
      <c r="H27" s="133" t="s">
        <v>29</v>
      </c>
    </row>
    <row r="28" spans="1:8" ht="11.25" customHeight="1" x14ac:dyDescent="0.2">
      <c r="A28" s="137"/>
      <c r="B28" s="23"/>
      <c r="C28" s="24"/>
      <c r="D28" s="25"/>
      <c r="E28" s="26"/>
      <c r="F28" s="28"/>
      <c r="G28" s="134" t="s">
        <v>70</v>
      </c>
      <c r="H28" s="135" t="s">
        <v>3</v>
      </c>
    </row>
    <row r="29" spans="1:8" ht="12.6" customHeight="1" x14ac:dyDescent="0.2">
      <c r="A29" s="166" t="s">
        <v>30</v>
      </c>
      <c r="B29" s="10" t="s">
        <v>31</v>
      </c>
      <c r="C29" s="18"/>
      <c r="D29" s="35"/>
      <c r="E29" s="6">
        <v>10</v>
      </c>
      <c r="F29" s="6">
        <v>2</v>
      </c>
      <c r="G29" s="145"/>
      <c r="H29" s="88"/>
    </row>
    <row r="30" spans="1:8" ht="12.6" customHeight="1" x14ac:dyDescent="0.2">
      <c r="A30" s="96"/>
      <c r="B30" s="10" t="s">
        <v>32</v>
      </c>
      <c r="C30" s="65">
        <v>7</v>
      </c>
      <c r="D30" s="64">
        <f>D11</f>
        <v>300</v>
      </c>
      <c r="E30" s="6"/>
      <c r="F30" s="6"/>
      <c r="G30" s="145">
        <f>C30</f>
        <v>7</v>
      </c>
      <c r="H30" s="88">
        <f>G30*D30</f>
        <v>2100</v>
      </c>
    </row>
    <row r="31" spans="1:8" ht="12.6" customHeight="1" x14ac:dyDescent="0.2">
      <c r="A31" s="89"/>
      <c r="B31" s="10" t="s">
        <v>33</v>
      </c>
      <c r="C31" s="39"/>
      <c r="D31" s="52">
        <v>1</v>
      </c>
      <c r="E31" s="6">
        <v>25</v>
      </c>
      <c r="F31" s="6">
        <v>4</v>
      </c>
      <c r="G31" s="145">
        <v>15</v>
      </c>
      <c r="H31" s="88">
        <f>G31*F31</f>
        <v>60</v>
      </c>
    </row>
    <row r="32" spans="1:8" ht="12.6" customHeight="1" x14ac:dyDescent="0.2">
      <c r="A32" s="89"/>
      <c r="B32" s="10" t="s">
        <v>34</v>
      </c>
      <c r="C32" s="18"/>
      <c r="D32" s="52"/>
      <c r="E32" s="6">
        <v>35</v>
      </c>
      <c r="F32" s="6"/>
      <c r="G32" s="145"/>
      <c r="H32" s="88"/>
    </row>
    <row r="33" spans="1:8" ht="12.6" customHeight="1" x14ac:dyDescent="0.2">
      <c r="A33" s="89"/>
      <c r="B33" s="121" t="s">
        <v>78</v>
      </c>
      <c r="C33" s="18"/>
      <c r="D33" s="52"/>
      <c r="E33" s="6">
        <v>10</v>
      </c>
      <c r="F33" s="6"/>
      <c r="G33" s="145"/>
      <c r="H33" s="88"/>
    </row>
    <row r="34" spans="1:8" ht="12.6" customHeight="1" x14ac:dyDescent="0.2">
      <c r="A34" s="89"/>
      <c r="B34" s="10" t="s">
        <v>35</v>
      </c>
      <c r="C34" s="18"/>
      <c r="D34" s="52"/>
      <c r="E34" s="6">
        <v>18</v>
      </c>
      <c r="F34" s="6"/>
      <c r="G34" s="145"/>
      <c r="H34" s="88"/>
    </row>
    <row r="35" spans="1:8" ht="12.6" customHeight="1" x14ac:dyDescent="0.2">
      <c r="A35" s="89"/>
      <c r="B35" s="10" t="s">
        <v>36</v>
      </c>
      <c r="C35" s="39"/>
      <c r="D35" s="51"/>
      <c r="E35" s="6">
        <v>3</v>
      </c>
      <c r="F35" s="6"/>
      <c r="G35" s="145"/>
      <c r="H35" s="88"/>
    </row>
    <row r="36" spans="1:8" ht="12.6" customHeight="1" x14ac:dyDescent="0.2">
      <c r="A36" s="89"/>
      <c r="B36" s="10" t="s">
        <v>37</v>
      </c>
      <c r="C36" s="83">
        <v>135</v>
      </c>
      <c r="D36" s="41">
        <v>3</v>
      </c>
      <c r="E36" s="6">
        <v>3</v>
      </c>
      <c r="F36" s="1"/>
      <c r="G36" s="145">
        <v>3</v>
      </c>
      <c r="H36" s="88">
        <f>G36*C36</f>
        <v>405</v>
      </c>
    </row>
    <row r="37" spans="1:8" ht="12.6" customHeight="1" x14ac:dyDescent="0.2">
      <c r="A37" s="92" t="s">
        <v>6</v>
      </c>
      <c r="B37" s="12">
        <v>0.1</v>
      </c>
      <c r="C37" s="16" t="s">
        <v>38</v>
      </c>
      <c r="D37" s="13"/>
      <c r="E37" s="33">
        <f>SUM(E29:E36)*B37</f>
        <v>10.4</v>
      </c>
      <c r="F37" s="33">
        <f>SUM(F29:F36)*B37</f>
        <v>0.60000000000000009</v>
      </c>
      <c r="G37" s="7"/>
      <c r="H37" s="97"/>
    </row>
    <row r="38" spans="1:8" ht="15" x14ac:dyDescent="0.25">
      <c r="A38" s="98" t="s">
        <v>39</v>
      </c>
      <c r="B38" s="48"/>
      <c r="C38" s="49"/>
      <c r="D38" s="48"/>
      <c r="E38" s="34">
        <f>SUM(E29:E37)</f>
        <v>114.4</v>
      </c>
      <c r="F38" s="34">
        <f>SUM(F29:F37)</f>
        <v>6.6</v>
      </c>
      <c r="G38" s="34"/>
      <c r="H38" s="99">
        <f>SUM(H29:H37)</f>
        <v>2565</v>
      </c>
    </row>
    <row r="39" spans="1:8" ht="13.5" customHeight="1" x14ac:dyDescent="0.25">
      <c r="A39" s="91" t="s">
        <v>57</v>
      </c>
      <c r="B39" s="110"/>
      <c r="C39" s="111"/>
      <c r="D39" s="110"/>
      <c r="E39" s="110"/>
      <c r="F39" s="111"/>
      <c r="G39" s="111"/>
      <c r="H39" s="112"/>
    </row>
    <row r="40" spans="1:8" ht="12.6" customHeight="1" x14ac:dyDescent="0.2">
      <c r="A40" s="96" t="s">
        <v>55</v>
      </c>
      <c r="B40" s="10"/>
      <c r="C40" s="10"/>
      <c r="D40" s="29"/>
      <c r="E40" s="36"/>
      <c r="F40" s="3"/>
      <c r="G40" s="1"/>
      <c r="H40" s="88">
        <f>H25</f>
        <v>7526.9620000000004</v>
      </c>
    </row>
    <row r="41" spans="1:8" ht="12.6" customHeight="1" x14ac:dyDescent="0.2">
      <c r="A41" s="96" t="s">
        <v>40</v>
      </c>
      <c r="B41" s="15" t="s">
        <v>41</v>
      </c>
      <c r="C41" s="31" t="s">
        <v>98</v>
      </c>
      <c r="D41" s="37">
        <f>F38</f>
        <v>6.6</v>
      </c>
      <c r="E41" s="36" t="s">
        <v>8</v>
      </c>
      <c r="F41" s="17">
        <v>42</v>
      </c>
      <c r="G41" s="30"/>
      <c r="H41" s="88">
        <f>((D41*F41)+H38)</f>
        <v>2842.2</v>
      </c>
    </row>
    <row r="42" spans="1:8" ht="12.6" customHeight="1" x14ac:dyDescent="0.2">
      <c r="A42" s="96" t="s">
        <v>4</v>
      </c>
      <c r="B42" s="10"/>
      <c r="C42" s="31" t="s">
        <v>9</v>
      </c>
      <c r="D42" s="37">
        <f>E38</f>
        <v>114.4</v>
      </c>
      <c r="E42" s="36" t="s">
        <v>8</v>
      </c>
      <c r="F42" s="17">
        <v>29.5</v>
      </c>
      <c r="G42" s="58"/>
      <c r="H42" s="88">
        <f>D42*F42</f>
        <v>3374.8</v>
      </c>
    </row>
    <row r="43" spans="1:8" ht="20.25" customHeight="1" x14ac:dyDescent="0.25">
      <c r="A43" s="101" t="s">
        <v>68</v>
      </c>
      <c r="B43" s="44"/>
      <c r="C43" s="44"/>
      <c r="D43" s="44"/>
      <c r="E43" s="44"/>
      <c r="F43" s="44"/>
      <c r="G43" s="44"/>
      <c r="H43" s="109">
        <f>SUM(H40:H42)</f>
        <v>13743.962</v>
      </c>
    </row>
    <row r="44" spans="1:8" s="63" customFormat="1" ht="15" customHeight="1" x14ac:dyDescent="0.25">
      <c r="A44" s="100" t="s">
        <v>58</v>
      </c>
      <c r="B44" s="50"/>
      <c r="C44" s="50"/>
      <c r="D44" s="50"/>
      <c r="E44" s="50"/>
      <c r="F44" s="50"/>
      <c r="G44" s="50"/>
      <c r="H44" s="102"/>
    </row>
    <row r="45" spans="1:8" ht="12.6" customHeight="1" x14ac:dyDescent="0.2">
      <c r="A45" s="89" t="s">
        <v>5</v>
      </c>
      <c r="B45" s="10" t="s">
        <v>42</v>
      </c>
      <c r="C45" s="179">
        <v>2.5</v>
      </c>
      <c r="D45" s="32">
        <f>H40</f>
        <v>7526.9620000000004</v>
      </c>
      <c r="E45" s="11" t="s">
        <v>43</v>
      </c>
      <c r="F45" s="146">
        <v>60</v>
      </c>
      <c r="G45" s="70"/>
      <c r="H45" s="88">
        <f>(D45/100*F45)/100*C45</f>
        <v>112.90442999999999</v>
      </c>
    </row>
    <row r="46" spans="1:8" ht="12.6" customHeight="1" x14ac:dyDescent="0.2">
      <c r="A46" s="86"/>
      <c r="B46" s="38" t="s">
        <v>44</v>
      </c>
      <c r="C46" s="179">
        <v>2.5</v>
      </c>
      <c r="D46" s="149">
        <f>H30+H36</f>
        <v>2505</v>
      </c>
      <c r="E46" s="150" t="s">
        <v>43</v>
      </c>
      <c r="F46" s="146">
        <v>60</v>
      </c>
      <c r="G46" s="70"/>
      <c r="H46" s="151">
        <f>(D46/100*F46)/100*C46</f>
        <v>37.574999999999996</v>
      </c>
    </row>
    <row r="47" spans="1:8" ht="12.6" customHeight="1" x14ac:dyDescent="0.2">
      <c r="A47" s="89" t="s">
        <v>45</v>
      </c>
      <c r="B47" s="10"/>
      <c r="C47" s="147">
        <f>D45</f>
        <v>7526.9620000000004</v>
      </c>
      <c r="D47" s="10" t="s">
        <v>46</v>
      </c>
      <c r="E47" s="10"/>
      <c r="F47" s="10"/>
      <c r="G47" s="10"/>
      <c r="H47" s="88">
        <f>C47/15</f>
        <v>501.79746666666671</v>
      </c>
    </row>
    <row r="48" spans="1:8" ht="12.6" customHeight="1" x14ac:dyDescent="0.2">
      <c r="A48" s="89" t="s">
        <v>47</v>
      </c>
      <c r="B48" s="10"/>
      <c r="C48" s="80" t="s">
        <v>48</v>
      </c>
      <c r="D48" s="72"/>
      <c r="E48" s="75"/>
      <c r="F48" s="32"/>
      <c r="G48" s="32"/>
      <c r="H48" s="88">
        <v>50</v>
      </c>
    </row>
    <row r="49" spans="1:8" ht="12.6" customHeight="1" x14ac:dyDescent="0.2">
      <c r="A49" s="89" t="s">
        <v>49</v>
      </c>
      <c r="B49" s="10"/>
      <c r="C49" s="79" t="s">
        <v>50</v>
      </c>
      <c r="D49" s="73"/>
      <c r="E49" s="76">
        <v>4</v>
      </c>
      <c r="F49" s="32">
        <v>29.5</v>
      </c>
      <c r="G49" s="32"/>
      <c r="H49" s="88">
        <f>E49*F49</f>
        <v>118</v>
      </c>
    </row>
    <row r="50" spans="1:8" ht="12.6" customHeight="1" x14ac:dyDescent="0.2">
      <c r="A50" s="89"/>
      <c r="B50" s="10"/>
      <c r="C50" s="79" t="s">
        <v>51</v>
      </c>
      <c r="D50" s="73"/>
      <c r="E50" s="76">
        <v>10</v>
      </c>
      <c r="F50" s="32">
        <v>29.5</v>
      </c>
      <c r="G50" s="32"/>
      <c r="H50" s="88">
        <f>E50*F50</f>
        <v>295</v>
      </c>
    </row>
    <row r="51" spans="1:8" ht="12.6" customHeight="1" x14ac:dyDescent="0.2">
      <c r="A51" s="105"/>
      <c r="B51" s="5"/>
      <c r="C51" s="81" t="s">
        <v>53</v>
      </c>
      <c r="D51" s="74"/>
      <c r="E51" s="77">
        <v>500</v>
      </c>
      <c r="F51" s="78">
        <v>2</v>
      </c>
      <c r="G51" s="78"/>
      <c r="H51" s="106">
        <f>E51*F51</f>
        <v>1000</v>
      </c>
    </row>
    <row r="52" spans="1:8" s="59" customFormat="1" ht="22.5" customHeight="1" thickBot="1" x14ac:dyDescent="0.3">
      <c r="A52" s="107" t="s">
        <v>85</v>
      </c>
      <c r="B52" s="108"/>
      <c r="C52" s="108"/>
      <c r="D52" s="108"/>
      <c r="E52" s="108"/>
      <c r="F52" s="108"/>
      <c r="G52" s="108"/>
      <c r="H52" s="113">
        <f>SUM(H44:H51)</f>
        <v>2115.2768966666667</v>
      </c>
    </row>
    <row r="53" spans="1:8" s="82" customFormat="1" ht="12.75" customHeight="1" x14ac:dyDescent="0.25">
      <c r="A53" s="89" t="s">
        <v>54</v>
      </c>
      <c r="B53" s="10"/>
      <c r="C53" s="10"/>
      <c r="D53" s="10"/>
      <c r="E53" s="10"/>
      <c r="F53" s="10"/>
      <c r="G53" s="10"/>
      <c r="H53" s="114"/>
    </row>
    <row r="54" spans="1:8" s="82" customFormat="1" ht="14.25" customHeight="1" thickBot="1" x14ac:dyDescent="0.3">
      <c r="A54" s="115" t="s">
        <v>71</v>
      </c>
      <c r="B54" s="116"/>
      <c r="C54" s="116"/>
      <c r="D54" s="116"/>
      <c r="E54" s="116"/>
      <c r="F54" s="116"/>
      <c r="G54" s="116"/>
      <c r="H54" s="117"/>
    </row>
    <row r="55" spans="1:8" ht="12" customHeight="1" x14ac:dyDescent="0.2">
      <c r="A55" s="176" t="s">
        <v>87</v>
      </c>
      <c r="B55" s="170"/>
      <c r="C55" s="171"/>
      <c r="D55" s="172"/>
      <c r="E55" s="173"/>
      <c r="F55" s="174"/>
      <c r="G55" s="174"/>
      <c r="H55" s="175"/>
    </row>
    <row r="56" spans="1:8" ht="12" customHeight="1" x14ac:dyDescent="0.2">
      <c r="A56" s="176" t="s">
        <v>88</v>
      </c>
      <c r="B56" s="176"/>
      <c r="C56" s="176"/>
      <c r="D56" s="176"/>
      <c r="E56" s="176"/>
      <c r="F56" s="176"/>
      <c r="G56" s="176"/>
      <c r="H56" s="176"/>
    </row>
    <row r="57" spans="1:8" ht="12" customHeight="1" x14ac:dyDescent="0.2">
      <c r="A57" s="176" t="s">
        <v>89</v>
      </c>
      <c r="B57" s="176"/>
      <c r="C57" s="176"/>
      <c r="D57" s="176"/>
      <c r="E57" s="176"/>
      <c r="F57" s="176"/>
      <c r="G57" s="176"/>
      <c r="H57" s="176"/>
    </row>
    <row r="58" spans="1:8" ht="12" customHeight="1" x14ac:dyDescent="0.2">
      <c r="A58" s="176" t="s">
        <v>90</v>
      </c>
      <c r="B58" s="176"/>
      <c r="C58" s="176"/>
      <c r="D58" s="176"/>
      <c r="E58" s="176"/>
      <c r="F58" s="176"/>
      <c r="G58" s="176"/>
      <c r="H58" s="176"/>
    </row>
    <row r="59" spans="1:8" ht="12" customHeight="1" x14ac:dyDescent="0.2">
      <c r="A59" s="176" t="s">
        <v>91</v>
      </c>
      <c r="B59" s="176"/>
      <c r="C59" s="176"/>
      <c r="D59" s="176"/>
      <c r="E59" s="176"/>
      <c r="F59" s="176"/>
      <c r="G59" s="176"/>
      <c r="H59" s="176"/>
    </row>
  </sheetData>
  <phoneticPr fontId="6" type="noConversion"/>
  <pageMargins left="0.59055118110236227" right="0.39370078740157483" top="0.39370078740157483" bottom="0.19685039370078741" header="0.31496062992125984" footer="0.11811023622047245"/>
  <pageSetup paperSize="9" pageOrder="overThenDown" orientation="portrait" horizontalDpi="4294967292" verticalDpi="4294967292" r:id="rId1"/>
  <headerFooter alignWithMargins="0">
    <oddFooter>&amp;L&amp;"SwitzerlandBlack,Standard"&amp;4&amp;Z&amp;F  &amp;"SwitzerlandBlack,Fett"&amp;A   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9"/>
  <sheetViews>
    <sheetView workbookViewId="0">
      <selection activeCell="M38" sqref="M38"/>
    </sheetView>
  </sheetViews>
  <sheetFormatPr baseColWidth="10" defaultRowHeight="12.75" x14ac:dyDescent="0.2"/>
  <cols>
    <col min="1" max="1" width="10.42578125" customWidth="1"/>
    <col min="2" max="2" width="10.7109375" customWidth="1"/>
    <col min="3" max="3" width="12.42578125" customWidth="1"/>
    <col min="4" max="4" width="11.28515625" customWidth="1"/>
    <col min="5" max="5" width="12.7109375" customWidth="1"/>
    <col min="6" max="6" width="11" customWidth="1"/>
    <col min="7" max="7" width="5.85546875" customWidth="1"/>
    <col min="8" max="8" width="15.140625" customWidth="1"/>
  </cols>
  <sheetData>
    <row r="1" spans="1:8" ht="21.75" customHeight="1" x14ac:dyDescent="0.2">
      <c r="A1" s="178" t="s">
        <v>94</v>
      </c>
      <c r="B1" s="160"/>
      <c r="C1" s="161"/>
      <c r="D1" s="161"/>
      <c r="E1" s="161"/>
      <c r="F1" s="162"/>
      <c r="G1" s="162"/>
      <c r="H1" s="163"/>
    </row>
    <row r="2" spans="1:8" s="67" customFormat="1" ht="19.5" customHeight="1" x14ac:dyDescent="0.25">
      <c r="A2" s="155" t="s">
        <v>10</v>
      </c>
      <c r="B2" s="156"/>
      <c r="C2" s="118">
        <v>72</v>
      </c>
      <c r="D2" s="119">
        <v>112</v>
      </c>
      <c r="E2" s="157">
        <f>ROUND(((C2/F2)+1)*1,0)</f>
        <v>17</v>
      </c>
      <c r="F2" s="158">
        <v>4.5</v>
      </c>
      <c r="G2" s="158"/>
      <c r="H2" s="159">
        <v>2.5</v>
      </c>
    </row>
    <row r="3" spans="1:8" ht="12.6" customHeight="1" x14ac:dyDescent="0.2">
      <c r="A3" s="164" t="s">
        <v>11</v>
      </c>
      <c r="B3" s="10" t="s">
        <v>73</v>
      </c>
      <c r="C3" s="10"/>
      <c r="D3" s="43">
        <f>((E2*D2)+50)</f>
        <v>1954</v>
      </c>
      <c r="E3" s="153"/>
      <c r="F3" s="17">
        <v>0.9</v>
      </c>
      <c r="G3" s="58"/>
      <c r="H3" s="90">
        <f>F3*D3</f>
        <v>1758.6000000000001</v>
      </c>
    </row>
    <row r="4" spans="1:8" ht="12.6" customHeight="1" x14ac:dyDescent="0.2">
      <c r="A4" s="87"/>
      <c r="B4" s="10" t="s">
        <v>75</v>
      </c>
      <c r="C4" s="2"/>
      <c r="D4" s="152">
        <f>ROUND(((D2/H2)+1)*E2,0)</f>
        <v>779</v>
      </c>
      <c r="E4" s="153" t="s">
        <v>77</v>
      </c>
      <c r="F4" s="17">
        <v>2.6</v>
      </c>
      <c r="G4" s="58"/>
      <c r="H4" s="90">
        <f>F4*D4</f>
        <v>2025.4</v>
      </c>
    </row>
    <row r="5" spans="1:8" ht="12.6" customHeight="1" x14ac:dyDescent="0.2">
      <c r="A5" s="89"/>
      <c r="B5" s="123" t="s">
        <v>67</v>
      </c>
      <c r="C5" s="122"/>
      <c r="D5" s="54">
        <f>E2</f>
        <v>17</v>
      </c>
      <c r="E5" s="9"/>
      <c r="F5" s="17">
        <v>20.65</v>
      </c>
      <c r="G5" s="58"/>
      <c r="H5" s="90">
        <f>F5*D5</f>
        <v>351.04999999999995</v>
      </c>
    </row>
    <row r="6" spans="1:8" ht="12.6" customHeight="1" x14ac:dyDescent="0.2">
      <c r="A6" s="89"/>
      <c r="B6" s="121" t="s">
        <v>74</v>
      </c>
      <c r="C6" s="2"/>
      <c r="D6" s="54">
        <f>E2</f>
        <v>17</v>
      </c>
      <c r="E6" s="9"/>
      <c r="F6" s="42">
        <v>8.5</v>
      </c>
      <c r="G6" s="58"/>
      <c r="H6" s="90">
        <f>F6*D6</f>
        <v>144.5</v>
      </c>
    </row>
    <row r="7" spans="1:8" ht="12.6" customHeight="1" x14ac:dyDescent="0.2">
      <c r="A7" s="89"/>
      <c r="B7" s="121" t="s">
        <v>76</v>
      </c>
      <c r="C7" s="2"/>
      <c r="D7" s="55">
        <f>D3</f>
        <v>1954</v>
      </c>
      <c r="E7" s="9"/>
      <c r="F7" s="42">
        <v>7.8E-2</v>
      </c>
      <c r="G7" s="58"/>
      <c r="H7" s="90">
        <f>F7*D7</f>
        <v>152.41200000000001</v>
      </c>
    </row>
    <row r="8" spans="1:8" ht="12.6" customHeight="1" x14ac:dyDescent="0.2">
      <c r="A8" s="89"/>
      <c r="B8" s="10" t="s">
        <v>15</v>
      </c>
      <c r="C8" s="2"/>
      <c r="D8" s="55"/>
      <c r="E8" s="9"/>
      <c r="F8" s="42"/>
      <c r="G8" s="144"/>
      <c r="H8" s="90">
        <v>250</v>
      </c>
    </row>
    <row r="9" spans="1:8" s="63" customFormat="1" ht="18" customHeight="1" x14ac:dyDescent="0.25">
      <c r="A9" s="91" t="s">
        <v>16</v>
      </c>
      <c r="B9" s="45"/>
      <c r="C9" s="45"/>
      <c r="D9" s="46"/>
      <c r="E9" s="47"/>
      <c r="F9" s="47"/>
      <c r="G9" s="129"/>
      <c r="H9" s="139">
        <f>SUM(H3:H8)</f>
        <v>4681.9620000000004</v>
      </c>
    </row>
    <row r="10" spans="1:8" ht="12.6" customHeight="1" x14ac:dyDescent="0.2">
      <c r="A10" s="164" t="s">
        <v>17</v>
      </c>
      <c r="B10" s="10" t="s">
        <v>62</v>
      </c>
      <c r="C10" s="10"/>
      <c r="D10" s="54"/>
      <c r="E10" s="9"/>
      <c r="F10" s="17"/>
      <c r="G10" s="58"/>
      <c r="H10" s="90"/>
    </row>
    <row r="11" spans="1:8" ht="12.6" customHeight="1" x14ac:dyDescent="0.2">
      <c r="A11" s="89"/>
      <c r="B11" s="10" t="s">
        <v>63</v>
      </c>
      <c r="C11" s="10"/>
      <c r="D11" s="43">
        <v>300</v>
      </c>
      <c r="E11" s="9"/>
      <c r="F11" s="17">
        <v>3.8</v>
      </c>
      <c r="G11" s="58"/>
      <c r="H11" s="90">
        <f>F11*D11</f>
        <v>1140</v>
      </c>
    </row>
    <row r="12" spans="1:8" ht="12.6" customHeight="1" x14ac:dyDescent="0.2">
      <c r="A12" s="89"/>
      <c r="B12" s="121" t="s">
        <v>65</v>
      </c>
      <c r="C12" s="10"/>
      <c r="D12" s="56">
        <v>2</v>
      </c>
      <c r="E12" s="57"/>
      <c r="F12" s="58">
        <v>55</v>
      </c>
      <c r="G12" s="58"/>
      <c r="H12" s="90">
        <f>F12*D12</f>
        <v>110</v>
      </c>
    </row>
    <row r="13" spans="1:8" ht="12.6" customHeight="1" x14ac:dyDescent="0.2">
      <c r="A13" s="89"/>
      <c r="B13" s="10" t="s">
        <v>18</v>
      </c>
      <c r="C13" s="10"/>
      <c r="D13" s="1"/>
      <c r="E13" s="1"/>
      <c r="F13" s="1"/>
      <c r="G13" s="1"/>
      <c r="H13" s="90">
        <v>250</v>
      </c>
    </row>
    <row r="14" spans="1:8" s="63" customFormat="1" ht="18" customHeight="1" x14ac:dyDescent="0.25">
      <c r="A14" s="91" t="s">
        <v>19</v>
      </c>
      <c r="B14" s="45"/>
      <c r="C14" s="45"/>
      <c r="D14" s="46"/>
      <c r="E14" s="47"/>
      <c r="F14" s="47"/>
      <c r="G14" s="129"/>
      <c r="H14" s="139">
        <f>SUM(H11:H13)</f>
        <v>1500</v>
      </c>
    </row>
    <row r="15" spans="1:8" ht="12.6" customHeight="1" x14ac:dyDescent="0.2">
      <c r="A15" s="164" t="s">
        <v>20</v>
      </c>
      <c r="B15" s="10" t="s">
        <v>66</v>
      </c>
      <c r="C15" s="10"/>
      <c r="D15" s="54">
        <v>1</v>
      </c>
      <c r="E15" s="8"/>
      <c r="F15" s="17">
        <v>230</v>
      </c>
      <c r="G15" s="58"/>
      <c r="H15" s="90">
        <f t="shared" ref="H15:H20" si="0">F15*D15</f>
        <v>230</v>
      </c>
    </row>
    <row r="16" spans="1:8" ht="12.6" customHeight="1" x14ac:dyDescent="0.2">
      <c r="A16" s="89"/>
      <c r="B16" s="121" t="s">
        <v>83</v>
      </c>
      <c r="C16" s="10"/>
      <c r="D16" s="54">
        <v>1</v>
      </c>
      <c r="E16" s="8"/>
      <c r="F16" s="17">
        <v>120</v>
      </c>
      <c r="G16" s="58"/>
      <c r="H16" s="90">
        <f t="shared" si="0"/>
        <v>120</v>
      </c>
    </row>
    <row r="17" spans="1:8" ht="12.6" customHeight="1" x14ac:dyDescent="0.2">
      <c r="A17" s="89"/>
      <c r="B17" s="10" t="s">
        <v>72</v>
      </c>
      <c r="C17" s="10"/>
      <c r="D17" s="54">
        <v>1</v>
      </c>
      <c r="E17" s="8"/>
      <c r="F17" s="17">
        <v>250</v>
      </c>
      <c r="G17" s="58"/>
      <c r="H17" s="90">
        <f t="shared" si="0"/>
        <v>250</v>
      </c>
    </row>
    <row r="18" spans="1:8" ht="12.6" customHeight="1" x14ac:dyDescent="0.2">
      <c r="A18" s="89"/>
      <c r="B18" s="10" t="s">
        <v>22</v>
      </c>
      <c r="C18" s="10"/>
      <c r="D18" s="54">
        <v>1</v>
      </c>
      <c r="E18" s="8"/>
      <c r="F18" s="17">
        <v>75</v>
      </c>
      <c r="G18" s="58"/>
      <c r="H18" s="90">
        <f t="shared" si="0"/>
        <v>75</v>
      </c>
    </row>
    <row r="19" spans="1:8" ht="12.6" customHeight="1" x14ac:dyDescent="0.2">
      <c r="A19" s="89"/>
      <c r="B19" s="10" t="s">
        <v>23</v>
      </c>
      <c r="C19" s="10"/>
      <c r="D19" s="56">
        <v>4</v>
      </c>
      <c r="E19" s="57"/>
      <c r="F19" s="58">
        <v>90</v>
      </c>
      <c r="G19" s="58"/>
      <c r="H19" s="90">
        <f t="shared" si="0"/>
        <v>360</v>
      </c>
    </row>
    <row r="20" spans="1:8" ht="12.6" customHeight="1" x14ac:dyDescent="0.2">
      <c r="A20" s="89"/>
      <c r="B20" s="10" t="s">
        <v>24</v>
      </c>
      <c r="C20" s="10"/>
      <c r="D20" s="56">
        <v>1</v>
      </c>
      <c r="E20" s="57"/>
      <c r="F20" s="58">
        <v>310</v>
      </c>
      <c r="G20" s="58"/>
      <c r="H20" s="90">
        <f t="shared" si="0"/>
        <v>310</v>
      </c>
    </row>
    <row r="21" spans="1:8" ht="12.6" customHeight="1" x14ac:dyDescent="0.2">
      <c r="A21" s="89"/>
      <c r="B21" s="121" t="s">
        <v>18</v>
      </c>
      <c r="D21" s="4"/>
      <c r="E21" s="4"/>
      <c r="F21" s="4"/>
      <c r="G21" s="1"/>
      <c r="H21" s="90">
        <v>100</v>
      </c>
    </row>
    <row r="22" spans="1:8" s="63" customFormat="1" ht="17.25" customHeight="1" x14ac:dyDescent="0.25">
      <c r="A22" s="91" t="s">
        <v>25</v>
      </c>
      <c r="B22" s="45"/>
      <c r="C22" s="45"/>
      <c r="D22" s="46"/>
      <c r="E22" s="47"/>
      <c r="F22" s="47"/>
      <c r="G22" s="129"/>
      <c r="H22" s="139">
        <f>SUM(H15:H20)</f>
        <v>1345</v>
      </c>
    </row>
    <row r="23" spans="1:8" ht="12.75" customHeight="1" x14ac:dyDescent="0.2">
      <c r="A23" s="124" t="s">
        <v>27</v>
      </c>
      <c r="B23" s="125" t="s">
        <v>26</v>
      </c>
      <c r="C23" s="125"/>
      <c r="D23" s="126">
        <v>1</v>
      </c>
      <c r="E23" s="127"/>
      <c r="F23" s="128">
        <v>1580</v>
      </c>
      <c r="G23" s="130"/>
      <c r="H23" s="140">
        <f>F23</f>
        <v>1580</v>
      </c>
    </row>
    <row r="24" spans="1:8" s="148" customFormat="1" ht="12" customHeight="1" x14ac:dyDescent="0.2">
      <c r="A24" s="124" t="s">
        <v>27</v>
      </c>
      <c r="B24" s="125" t="s">
        <v>28</v>
      </c>
      <c r="C24" s="125"/>
      <c r="D24" s="126">
        <v>1</v>
      </c>
      <c r="E24" s="127"/>
      <c r="F24" s="128">
        <v>2250</v>
      </c>
      <c r="G24" s="130"/>
      <c r="H24" s="141"/>
    </row>
    <row r="25" spans="1:8" ht="20.25" customHeight="1" x14ac:dyDescent="0.25">
      <c r="A25" s="93" t="s">
        <v>84</v>
      </c>
      <c r="B25" s="60"/>
      <c r="C25" s="60"/>
      <c r="D25" s="61"/>
      <c r="E25" s="62"/>
      <c r="F25" s="62"/>
      <c r="G25" s="131"/>
      <c r="H25" s="142">
        <f>H9+H14+H22+H23+H24</f>
        <v>9106.9619999999995</v>
      </c>
    </row>
    <row r="26" spans="1:8" s="67" customFormat="1" ht="12" customHeight="1" x14ac:dyDescent="0.2">
      <c r="A26" s="94" t="s">
        <v>56</v>
      </c>
      <c r="B26" s="68"/>
      <c r="C26" s="68"/>
      <c r="D26" s="68"/>
      <c r="E26" s="68"/>
      <c r="F26" s="68"/>
      <c r="G26" s="68"/>
      <c r="H26" s="95"/>
    </row>
    <row r="27" spans="1:8" ht="12.75" customHeight="1" x14ac:dyDescent="0.2">
      <c r="A27" s="136"/>
      <c r="B27" s="19" t="s">
        <v>0</v>
      </c>
      <c r="C27" s="20"/>
      <c r="D27" s="21"/>
      <c r="E27" s="22" t="s">
        <v>1</v>
      </c>
      <c r="F27" s="27" t="s">
        <v>2</v>
      </c>
      <c r="G27" s="132"/>
      <c r="H27" s="133" t="s">
        <v>29</v>
      </c>
    </row>
    <row r="28" spans="1:8" ht="11.25" customHeight="1" x14ac:dyDescent="0.2">
      <c r="A28" s="137"/>
      <c r="B28" s="23"/>
      <c r="C28" s="24"/>
      <c r="D28" s="25"/>
      <c r="E28" s="26"/>
      <c r="F28" s="28"/>
      <c r="G28" s="134" t="s">
        <v>70</v>
      </c>
      <c r="H28" s="135" t="s">
        <v>3</v>
      </c>
    </row>
    <row r="29" spans="1:8" ht="12.6" customHeight="1" x14ac:dyDescent="0.2">
      <c r="A29" s="166" t="s">
        <v>30</v>
      </c>
      <c r="B29" s="10" t="s">
        <v>31</v>
      </c>
      <c r="C29" s="18"/>
      <c r="D29" s="35"/>
      <c r="E29" s="6">
        <v>10</v>
      </c>
      <c r="F29" s="6">
        <v>2</v>
      </c>
      <c r="G29" s="145"/>
      <c r="H29" s="88"/>
    </row>
    <row r="30" spans="1:8" ht="12.6" customHeight="1" x14ac:dyDescent="0.2">
      <c r="A30" s="96"/>
      <c r="B30" s="10" t="s">
        <v>32</v>
      </c>
      <c r="C30" s="65">
        <v>7</v>
      </c>
      <c r="D30" s="64">
        <f>D11</f>
        <v>300</v>
      </c>
      <c r="E30" s="6"/>
      <c r="F30" s="6"/>
      <c r="G30" s="145">
        <f>C30</f>
        <v>7</v>
      </c>
      <c r="H30" s="88">
        <f>G30*D30</f>
        <v>2100</v>
      </c>
    </row>
    <row r="31" spans="1:8" ht="12.6" customHeight="1" x14ac:dyDescent="0.2">
      <c r="A31" s="89"/>
      <c r="B31" s="10" t="s">
        <v>33</v>
      </c>
      <c r="C31" s="39"/>
      <c r="D31" s="52">
        <v>1</v>
      </c>
      <c r="E31" s="6">
        <v>25</v>
      </c>
      <c r="F31" s="6">
        <v>4</v>
      </c>
      <c r="G31" s="145">
        <v>15</v>
      </c>
      <c r="H31" s="88">
        <f>G31*F31</f>
        <v>60</v>
      </c>
    </row>
    <row r="32" spans="1:8" ht="12.6" customHeight="1" x14ac:dyDescent="0.2">
      <c r="A32" s="89"/>
      <c r="B32" s="10" t="s">
        <v>34</v>
      </c>
      <c r="C32" s="18"/>
      <c r="D32" s="52"/>
      <c r="E32" s="6">
        <v>35</v>
      </c>
      <c r="F32" s="6"/>
      <c r="G32" s="145"/>
      <c r="H32" s="88"/>
    </row>
    <row r="33" spans="1:8" ht="12.6" customHeight="1" x14ac:dyDescent="0.2">
      <c r="A33" s="89"/>
      <c r="B33" s="121" t="s">
        <v>78</v>
      </c>
      <c r="C33" s="18"/>
      <c r="D33" s="52"/>
      <c r="E33" s="6">
        <v>10</v>
      </c>
      <c r="F33" s="6"/>
      <c r="G33" s="145"/>
      <c r="H33" s="88"/>
    </row>
    <row r="34" spans="1:8" ht="12.6" customHeight="1" x14ac:dyDescent="0.2">
      <c r="A34" s="89"/>
      <c r="B34" s="10" t="s">
        <v>35</v>
      </c>
      <c r="C34" s="18"/>
      <c r="D34" s="52"/>
      <c r="E34" s="6">
        <v>18</v>
      </c>
      <c r="F34" s="6"/>
      <c r="G34" s="145"/>
      <c r="H34" s="88"/>
    </row>
    <row r="35" spans="1:8" ht="12.6" customHeight="1" x14ac:dyDescent="0.2">
      <c r="A35" s="89"/>
      <c r="B35" s="10" t="s">
        <v>36</v>
      </c>
      <c r="C35" s="39"/>
      <c r="D35" s="51"/>
      <c r="E35" s="6">
        <v>3</v>
      </c>
      <c r="F35" s="6"/>
      <c r="G35" s="145"/>
      <c r="H35" s="88"/>
    </row>
    <row r="36" spans="1:8" ht="12.6" customHeight="1" x14ac:dyDescent="0.2">
      <c r="A36" s="89"/>
      <c r="B36" s="10" t="s">
        <v>37</v>
      </c>
      <c r="C36" s="83">
        <v>135</v>
      </c>
      <c r="D36" s="41">
        <v>3</v>
      </c>
      <c r="E36" s="6">
        <v>3</v>
      </c>
      <c r="F36" s="1"/>
      <c r="G36" s="145">
        <v>3</v>
      </c>
      <c r="H36" s="88">
        <f>G36*C36</f>
        <v>405</v>
      </c>
    </row>
    <row r="37" spans="1:8" ht="12.6" customHeight="1" x14ac:dyDescent="0.2">
      <c r="A37" s="92" t="s">
        <v>6</v>
      </c>
      <c r="B37" s="12">
        <v>0.1</v>
      </c>
      <c r="C37" s="16" t="s">
        <v>38</v>
      </c>
      <c r="D37" s="13"/>
      <c r="E37" s="33">
        <f>SUM(E29:E36)*B37</f>
        <v>10.4</v>
      </c>
      <c r="F37" s="33">
        <f>SUM(F29:F36)*B37</f>
        <v>0.60000000000000009</v>
      </c>
      <c r="G37" s="7"/>
      <c r="H37" s="97"/>
    </row>
    <row r="38" spans="1:8" ht="15" x14ac:dyDescent="0.25">
      <c r="A38" s="98" t="s">
        <v>39</v>
      </c>
      <c r="B38" s="48"/>
      <c r="C38" s="49"/>
      <c r="D38" s="48"/>
      <c r="E38" s="34">
        <f>SUM(E29:E37)</f>
        <v>114.4</v>
      </c>
      <c r="F38" s="34">
        <f>SUM(F29:F37)</f>
        <v>6.6</v>
      </c>
      <c r="G38" s="34"/>
      <c r="H38" s="99">
        <f>SUM(H29:H37)</f>
        <v>2565</v>
      </c>
    </row>
    <row r="39" spans="1:8" ht="13.5" customHeight="1" x14ac:dyDescent="0.25">
      <c r="A39" s="91" t="s">
        <v>57</v>
      </c>
      <c r="B39" s="110"/>
      <c r="C39" s="111"/>
      <c r="D39" s="110"/>
      <c r="E39" s="110"/>
      <c r="F39" s="111"/>
      <c r="G39" s="111"/>
      <c r="H39" s="112"/>
    </row>
    <row r="40" spans="1:8" ht="12.6" customHeight="1" x14ac:dyDescent="0.2">
      <c r="A40" s="96" t="s">
        <v>55</v>
      </c>
      <c r="B40" s="10"/>
      <c r="C40" s="10"/>
      <c r="D40" s="29"/>
      <c r="E40" s="36"/>
      <c r="F40" s="3"/>
      <c r="G40" s="1"/>
      <c r="H40" s="88">
        <f>H25</f>
        <v>9106.9619999999995</v>
      </c>
    </row>
    <row r="41" spans="1:8" ht="12.6" customHeight="1" x14ac:dyDescent="0.2">
      <c r="A41" s="96" t="s">
        <v>40</v>
      </c>
      <c r="B41" s="15" t="s">
        <v>41</v>
      </c>
      <c r="C41" s="40" t="s">
        <v>7</v>
      </c>
      <c r="D41" s="37">
        <f>F38</f>
        <v>6.6</v>
      </c>
      <c r="E41" s="36" t="s">
        <v>8</v>
      </c>
      <c r="F41" s="17">
        <v>42</v>
      </c>
      <c r="G41" s="30"/>
      <c r="H41" s="88">
        <f>((D41*F41)+H38)</f>
        <v>2842.2</v>
      </c>
    </row>
    <row r="42" spans="1:8" ht="12.6" customHeight="1" x14ac:dyDescent="0.2">
      <c r="A42" s="96" t="s">
        <v>4</v>
      </c>
      <c r="B42" s="10"/>
      <c r="C42" s="31" t="s">
        <v>9</v>
      </c>
      <c r="D42" s="37">
        <f>E38</f>
        <v>114.4</v>
      </c>
      <c r="E42" s="36" t="s">
        <v>8</v>
      </c>
      <c r="F42" s="17">
        <v>29.5</v>
      </c>
      <c r="G42" s="58"/>
      <c r="H42" s="88">
        <f>D42*F42</f>
        <v>3374.8</v>
      </c>
    </row>
    <row r="43" spans="1:8" ht="20.25" customHeight="1" x14ac:dyDescent="0.25">
      <c r="A43" s="101" t="s">
        <v>81</v>
      </c>
      <c r="B43" s="44"/>
      <c r="C43" s="44"/>
      <c r="D43" s="44"/>
      <c r="E43" s="44"/>
      <c r="F43" s="44"/>
      <c r="G43" s="44"/>
      <c r="H43" s="109">
        <f>SUM(H40:H42)</f>
        <v>15323.962</v>
      </c>
    </row>
    <row r="44" spans="1:8" s="63" customFormat="1" ht="15" customHeight="1" x14ac:dyDescent="0.25">
      <c r="A44" s="100" t="s">
        <v>58</v>
      </c>
      <c r="B44" s="50"/>
      <c r="C44" s="50"/>
      <c r="D44" s="50"/>
      <c r="E44" s="50"/>
      <c r="F44" s="50"/>
      <c r="G44" s="50"/>
      <c r="H44" s="102"/>
    </row>
    <row r="45" spans="1:8" ht="12.6" customHeight="1" x14ac:dyDescent="0.2">
      <c r="A45" s="89" t="s">
        <v>5</v>
      </c>
      <c r="B45" s="10" t="s">
        <v>42</v>
      </c>
      <c r="C45" s="179">
        <v>2.5</v>
      </c>
      <c r="D45" s="32">
        <f>H40</f>
        <v>9106.9619999999995</v>
      </c>
      <c r="E45" s="11" t="s">
        <v>43</v>
      </c>
      <c r="F45" s="146">
        <v>60</v>
      </c>
      <c r="G45" s="70"/>
      <c r="H45" s="88">
        <f>(D45/100*F45)/100*C45</f>
        <v>136.60443000000001</v>
      </c>
    </row>
    <row r="46" spans="1:8" ht="12.6" customHeight="1" x14ac:dyDescent="0.2">
      <c r="A46" s="86"/>
      <c r="B46" s="38" t="s">
        <v>44</v>
      </c>
      <c r="C46" s="179">
        <v>2.5</v>
      </c>
      <c r="D46" s="149">
        <f>H30+H36</f>
        <v>2505</v>
      </c>
      <c r="E46" s="150" t="s">
        <v>43</v>
      </c>
      <c r="F46" s="146">
        <v>60</v>
      </c>
      <c r="G46" s="70"/>
      <c r="H46" s="151">
        <f>(D46/100*F46)/100*C46</f>
        <v>37.574999999999996</v>
      </c>
    </row>
    <row r="47" spans="1:8" ht="12.6" customHeight="1" x14ac:dyDescent="0.2">
      <c r="A47" s="89" t="s">
        <v>45</v>
      </c>
      <c r="B47" s="10"/>
      <c r="C47" s="147">
        <f>D45</f>
        <v>9106.9619999999995</v>
      </c>
      <c r="D47" s="10" t="s">
        <v>46</v>
      </c>
      <c r="E47" s="10"/>
      <c r="F47" s="10"/>
      <c r="G47" s="10"/>
      <c r="H47" s="88">
        <f>C47/15</f>
        <v>607.13080000000002</v>
      </c>
    </row>
    <row r="48" spans="1:8" ht="12.6" customHeight="1" x14ac:dyDescent="0.2">
      <c r="A48" s="89" t="s">
        <v>47</v>
      </c>
      <c r="B48" s="10"/>
      <c r="C48" s="80" t="s">
        <v>48</v>
      </c>
      <c r="D48" s="72"/>
      <c r="E48" s="75"/>
      <c r="F48" s="32"/>
      <c r="G48" s="32"/>
      <c r="H48" s="88">
        <v>50</v>
      </c>
    </row>
    <row r="49" spans="1:8" ht="12.6" customHeight="1" x14ac:dyDescent="0.2">
      <c r="A49" s="89" t="s">
        <v>49</v>
      </c>
      <c r="B49" s="10"/>
      <c r="C49" s="79" t="s">
        <v>50</v>
      </c>
      <c r="D49" s="73"/>
      <c r="E49" s="76">
        <v>4</v>
      </c>
      <c r="F49" s="32">
        <v>29.5</v>
      </c>
      <c r="G49" s="32"/>
      <c r="H49" s="88">
        <f>E49*F49</f>
        <v>118</v>
      </c>
    </row>
    <row r="50" spans="1:8" ht="12.6" customHeight="1" x14ac:dyDescent="0.2">
      <c r="A50" s="89"/>
      <c r="B50" s="10"/>
      <c r="C50" s="79" t="s">
        <v>51</v>
      </c>
      <c r="D50" s="73"/>
      <c r="E50" s="76">
        <v>10</v>
      </c>
      <c r="F50" s="32">
        <v>29.5</v>
      </c>
      <c r="G50" s="32"/>
      <c r="H50" s="88">
        <f>E50*F50</f>
        <v>295</v>
      </c>
    </row>
    <row r="51" spans="1:8" ht="12.6" customHeight="1" x14ac:dyDescent="0.2">
      <c r="A51" s="105"/>
      <c r="B51" s="5"/>
      <c r="C51" s="81" t="s">
        <v>53</v>
      </c>
      <c r="D51" s="74"/>
      <c r="E51" s="77">
        <v>500</v>
      </c>
      <c r="F51" s="78">
        <v>1</v>
      </c>
      <c r="G51" s="78"/>
      <c r="H51" s="106">
        <f>E51*F51</f>
        <v>500</v>
      </c>
    </row>
    <row r="52" spans="1:8" s="59" customFormat="1" ht="22.5" customHeight="1" thickBot="1" x14ac:dyDescent="0.3">
      <c r="A52" s="107" t="s">
        <v>86</v>
      </c>
      <c r="B52" s="108"/>
      <c r="C52" s="108"/>
      <c r="D52" s="108"/>
      <c r="E52" s="108"/>
      <c r="F52" s="108"/>
      <c r="G52" s="108"/>
      <c r="H52" s="113">
        <f>SUM(H44:H51)</f>
        <v>1744.31023</v>
      </c>
    </row>
    <row r="53" spans="1:8" s="82" customFormat="1" ht="12.75" customHeight="1" x14ac:dyDescent="0.25">
      <c r="A53" s="89" t="s">
        <v>54</v>
      </c>
      <c r="B53" s="10"/>
      <c r="C53" s="10"/>
      <c r="D53" s="10"/>
      <c r="E53" s="10"/>
      <c r="F53" s="10"/>
      <c r="G53" s="10"/>
      <c r="H53" s="114"/>
    </row>
    <row r="54" spans="1:8" s="82" customFormat="1" ht="14.25" customHeight="1" thickBot="1" x14ac:dyDescent="0.3">
      <c r="A54" s="115" t="s">
        <v>71</v>
      </c>
      <c r="B54" s="116"/>
      <c r="C54" s="116"/>
      <c r="D54" s="116"/>
      <c r="E54" s="116"/>
      <c r="F54" s="116"/>
      <c r="G54" s="116"/>
      <c r="H54" s="117"/>
    </row>
    <row r="55" spans="1:8" ht="12" customHeight="1" x14ac:dyDescent="0.2">
      <c r="A55" s="176" t="s">
        <v>87</v>
      </c>
      <c r="B55" s="170"/>
      <c r="C55" s="171"/>
      <c r="D55" s="172"/>
      <c r="E55" s="173"/>
      <c r="F55" s="174"/>
      <c r="G55" s="174"/>
      <c r="H55" s="175"/>
    </row>
    <row r="56" spans="1:8" ht="12" customHeight="1" x14ac:dyDescent="0.2">
      <c r="A56" s="176" t="s">
        <v>88</v>
      </c>
      <c r="B56" s="176"/>
      <c r="C56" s="176"/>
      <c r="D56" s="176"/>
      <c r="E56" s="176"/>
      <c r="F56" s="176"/>
      <c r="G56" s="176"/>
      <c r="H56" s="176"/>
    </row>
    <row r="57" spans="1:8" ht="12" customHeight="1" x14ac:dyDescent="0.2">
      <c r="A57" s="176" t="s">
        <v>89</v>
      </c>
      <c r="B57" s="176"/>
      <c r="C57" s="176"/>
      <c r="D57" s="176"/>
      <c r="E57" s="176"/>
      <c r="F57" s="176"/>
      <c r="G57" s="176"/>
      <c r="H57" s="176"/>
    </row>
    <row r="58" spans="1:8" ht="12" customHeight="1" x14ac:dyDescent="0.2">
      <c r="A58" s="176" t="s">
        <v>90</v>
      </c>
      <c r="B58" s="176"/>
      <c r="C58" s="176"/>
      <c r="D58" s="176"/>
      <c r="E58" s="176"/>
      <c r="F58" s="176"/>
      <c r="G58" s="176"/>
      <c r="H58" s="176"/>
    </row>
    <row r="59" spans="1:8" ht="12" customHeight="1" x14ac:dyDescent="0.2">
      <c r="A59" s="176" t="s">
        <v>91</v>
      </c>
      <c r="B59" s="176"/>
      <c r="C59" s="176"/>
      <c r="D59" s="176"/>
      <c r="E59" s="176"/>
      <c r="F59" s="176"/>
      <c r="G59" s="176"/>
      <c r="H59" s="176"/>
    </row>
  </sheetData>
  <phoneticPr fontId="6" type="noConversion"/>
  <pageMargins left="0.59055118110236227" right="0.39370078740157483" top="0.39370078740157483" bottom="0.19685039370078741" header="0.31496062992125984" footer="0.11811023622047245"/>
  <pageSetup paperSize="9" pageOrder="overThenDown" orientation="portrait" horizontalDpi="4294967292" verticalDpi="4294967292" r:id="rId1"/>
  <headerFooter alignWithMargins="0">
    <oddFooter>&amp;L&amp;"SwitzerlandBlack,Standard"&amp;4&amp;Z&amp;F  &amp;"SwitzerlandBlack,Fett"&amp;A   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Tropfbewä. Keob ohne Fertigati</vt:lpstr>
      <vt:lpstr>Tropfbewä. Steinob ohne Fertig </vt:lpstr>
      <vt:lpstr>Tropfbew. Keob  inkl Fertigatio</vt:lpstr>
      <vt:lpstr>Mikrosprinkler Kernobs ohne Fe </vt:lpstr>
      <vt:lpstr>Mikrosprinkler Stob ohne Fertig</vt:lpstr>
      <vt:lpstr>Mikrosprinkler Stob inkl. Ferti</vt:lpstr>
      <vt:lpstr>Tabelle1</vt:lpstr>
      <vt:lpstr>'Mikrosprinkler Kernobs ohne Fe '!Druckbereich</vt:lpstr>
      <vt:lpstr>'Mikrosprinkler Stob inkl. Ferti'!Druckbereich</vt:lpstr>
      <vt:lpstr>'Mikrosprinkler Stob ohne Fertig'!Druckbereich</vt:lpstr>
      <vt:lpstr>'Tropfbew. Keob  inkl Fertigatio'!Druckbereich</vt:lpstr>
      <vt:lpstr>'Tropfbewä. Keob ohne Fertigati'!Druckbereich</vt:lpstr>
      <vt:lpstr>'Tropfbewä. Steinob ohne Fertig 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pr1</dc:title>
  <dc:creator>Werner Todt</dc:creator>
  <cp:lastModifiedBy>Wohler Christian</cp:lastModifiedBy>
  <cp:lastPrinted>2014-09-18T10:01:03Z</cp:lastPrinted>
  <dcterms:created xsi:type="dcterms:W3CDTF">1998-10-23T16:08:35Z</dcterms:created>
  <dcterms:modified xsi:type="dcterms:W3CDTF">2020-03-19T13:58:21Z</dcterms:modified>
</cp:coreProperties>
</file>