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DieseArbeitsmappe" defaultThemeVersion="124226"/>
  <mc:AlternateContent xmlns:mc="http://schemas.openxmlformats.org/markup-compatibility/2006">
    <mc:Choice Requires="x15">
      <x15ac:absPath xmlns:x15ac="http://schemas.microsoft.com/office/spreadsheetml/2010/11/ac" url="L:\Lzlfs\Agrarwirtschaft\07_Unternehmensführung\Personalführung\Löhne\"/>
    </mc:Choice>
  </mc:AlternateContent>
  <xr:revisionPtr revIDLastSave="0" documentId="13_ncr:1_{6EFDCD8C-2505-489F-A0E8-65A33F3AF01E}" xr6:coauthVersionLast="47" xr6:coauthVersionMax="47" xr10:uidLastSave="{00000000-0000-0000-0000-000000000000}"/>
  <bookViews>
    <workbookView xWindow="-120" yWindow="-120" windowWidth="38640" windowHeight="21120" tabRatio="791" firstSheet="1" activeTab="1" xr2:uid="{00000000-000D-0000-FFFF-FFFF00000000}"/>
  </bookViews>
  <sheets>
    <sheet name="Q" sheetId="29" state="hidden" r:id="rId1"/>
    <sheet name="INFO" sheetId="30" r:id="rId2"/>
    <sheet name="Januar" sheetId="26" r:id="rId3"/>
    <sheet name="Februar" sheetId="31" r:id="rId4"/>
    <sheet name="März" sheetId="32" r:id="rId5"/>
    <sheet name="April" sheetId="33" r:id="rId6"/>
    <sheet name="Mai" sheetId="34" r:id="rId7"/>
    <sheet name="Juni" sheetId="35" r:id="rId8"/>
    <sheet name="Juli" sheetId="36" r:id="rId9"/>
    <sheet name="August" sheetId="37" r:id="rId10"/>
    <sheet name="September" sheetId="41" r:id="rId11"/>
    <sheet name="Oktober" sheetId="38" r:id="rId12"/>
    <sheet name="November" sheetId="40" r:id="rId13"/>
    <sheet name="Dezember" sheetId="39" r:id="rId14"/>
    <sheet name="Kontrolle Feiertage" sheetId="27" r:id="rId15"/>
    <sheet name="Lohnabrechnung Zusammenzug" sheetId="28"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7" l="1"/>
  <c r="H25" i="26" l="1"/>
  <c r="C61" i="26"/>
  <c r="C7" i="39"/>
  <c r="C7" i="40"/>
  <c r="C8" i="40" s="1"/>
  <c r="C7" i="38"/>
  <c r="C8" i="38" s="1"/>
  <c r="C7" i="41"/>
  <c r="C8" i="41" s="1"/>
  <c r="C7" i="37"/>
  <c r="C8" i="37" s="1"/>
  <c r="C7" i="36"/>
  <c r="C8" i="36" s="1"/>
  <c r="C7" i="35"/>
  <c r="C8" i="35" s="1"/>
  <c r="C7" i="34"/>
  <c r="C8" i="34" s="1"/>
  <c r="C7" i="33"/>
  <c r="C7" i="32"/>
  <c r="L62" i="41"/>
  <c r="K62" i="41"/>
  <c r="J62" i="41"/>
  <c r="C62" i="41"/>
  <c r="K50" i="41"/>
  <c r="J50" i="41"/>
  <c r="G50" i="41"/>
  <c r="F50" i="41"/>
  <c r="M43" i="41"/>
  <c r="M42" i="41"/>
  <c r="M41" i="41"/>
  <c r="K40" i="41"/>
  <c r="M40" i="41" s="1"/>
  <c r="M27" i="41"/>
  <c r="M26" i="41"/>
  <c r="H26" i="41"/>
  <c r="M25" i="41"/>
  <c r="M22" i="41"/>
  <c r="M19" i="41"/>
  <c r="K18" i="41"/>
  <c r="G18" i="41"/>
  <c r="G15" i="41"/>
  <c r="M14" i="41"/>
  <c r="L8" i="41"/>
  <c r="H8" i="41"/>
  <c r="L7" i="41"/>
  <c r="H7" i="41"/>
  <c r="H6" i="41"/>
  <c r="H5" i="41"/>
  <c r="C5" i="41"/>
  <c r="H4" i="41"/>
  <c r="C4" i="41"/>
  <c r="H3" i="41"/>
  <c r="C3" i="41"/>
  <c r="L62" i="40"/>
  <c r="G18" i="40" s="1"/>
  <c r="M18" i="40" s="1"/>
  <c r="K62" i="40"/>
  <c r="J62" i="40"/>
  <c r="C62" i="40"/>
  <c r="K50" i="40"/>
  <c r="J50" i="40"/>
  <c r="G50" i="40"/>
  <c r="F50" i="40"/>
  <c r="M43" i="40"/>
  <c r="M42" i="40"/>
  <c r="M41" i="40"/>
  <c r="K40" i="40"/>
  <c r="M40" i="40" s="1"/>
  <c r="M27" i="40"/>
  <c r="M26" i="40"/>
  <c r="H26" i="40"/>
  <c r="M25" i="40"/>
  <c r="M22" i="40"/>
  <c r="M19" i="40"/>
  <c r="K18" i="40"/>
  <c r="G15" i="40"/>
  <c r="M14" i="40"/>
  <c r="L8" i="40"/>
  <c r="H8" i="40"/>
  <c r="L7" i="40"/>
  <c r="H7" i="40"/>
  <c r="H6" i="40"/>
  <c r="H5" i="40"/>
  <c r="C5" i="40"/>
  <c r="H4" i="40"/>
  <c r="C4" i="40"/>
  <c r="H3" i="40"/>
  <c r="C3" i="40"/>
  <c r="L62" i="39"/>
  <c r="K62" i="39"/>
  <c r="J62" i="39"/>
  <c r="C62" i="39"/>
  <c r="K50" i="39"/>
  <c r="J50" i="39"/>
  <c r="G50" i="39"/>
  <c r="F50" i="39"/>
  <c r="M43" i="39"/>
  <c r="M42" i="39"/>
  <c r="M41" i="39"/>
  <c r="K40" i="39"/>
  <c r="M40" i="39" s="1"/>
  <c r="M27" i="39"/>
  <c r="M26" i="39"/>
  <c r="H26" i="39"/>
  <c r="M25" i="39"/>
  <c r="M22" i="39"/>
  <c r="M19" i="39"/>
  <c r="K18" i="39"/>
  <c r="G18" i="39"/>
  <c r="M18" i="39" s="1"/>
  <c r="G15" i="39"/>
  <c r="M14" i="39"/>
  <c r="L8" i="39"/>
  <c r="H8" i="39"/>
  <c r="C8" i="39"/>
  <c r="L7" i="39"/>
  <c r="H7" i="39"/>
  <c r="H6" i="39"/>
  <c r="H5" i="39"/>
  <c r="C5" i="39"/>
  <c r="H4" i="39"/>
  <c r="C4" i="39"/>
  <c r="H3" i="39"/>
  <c r="C3" i="39"/>
  <c r="L62" i="38"/>
  <c r="K62" i="38"/>
  <c r="J62" i="38"/>
  <c r="C62" i="38"/>
  <c r="K50" i="38"/>
  <c r="J50" i="38"/>
  <c r="G50" i="38"/>
  <c r="F50" i="38"/>
  <c r="M43" i="38"/>
  <c r="M42" i="38"/>
  <c r="M41" i="38"/>
  <c r="K40" i="38"/>
  <c r="M40" i="38" s="1"/>
  <c r="M27" i="38"/>
  <c r="M26" i="38"/>
  <c r="H26" i="38"/>
  <c r="M25" i="38"/>
  <c r="M22" i="38"/>
  <c r="M19" i="38"/>
  <c r="K18" i="38"/>
  <c r="G18" i="38"/>
  <c r="M18" i="38" s="1"/>
  <c r="G15" i="38"/>
  <c r="M14" i="38"/>
  <c r="M15" i="38" s="1"/>
  <c r="L8" i="38"/>
  <c r="H8" i="38"/>
  <c r="L7" i="38"/>
  <c r="H7" i="38"/>
  <c r="H6" i="38"/>
  <c r="H5" i="38"/>
  <c r="C5" i="38"/>
  <c r="H4" i="38"/>
  <c r="C4" i="38"/>
  <c r="H3" i="38"/>
  <c r="C3" i="38"/>
  <c r="L62" i="37"/>
  <c r="K62" i="37"/>
  <c r="J62" i="37"/>
  <c r="C62" i="37"/>
  <c r="K50" i="37"/>
  <c r="J50" i="37"/>
  <c r="G50" i="37"/>
  <c r="F50" i="37"/>
  <c r="M43" i="37"/>
  <c r="M42" i="37"/>
  <c r="M41" i="37"/>
  <c r="K40" i="37"/>
  <c r="M40" i="37" s="1"/>
  <c r="M27" i="37"/>
  <c r="M26" i="37"/>
  <c r="H26" i="37"/>
  <c r="M25" i="37"/>
  <c r="M22" i="37"/>
  <c r="M19" i="37"/>
  <c r="K18" i="37"/>
  <c r="G18" i="37"/>
  <c r="M18" i="37" s="1"/>
  <c r="G15" i="37"/>
  <c r="M14" i="37"/>
  <c r="M15" i="37" s="1"/>
  <c r="L8" i="37"/>
  <c r="H8" i="37"/>
  <c r="L7" i="37"/>
  <c r="H7" i="37"/>
  <c r="H6" i="37"/>
  <c r="H5" i="37"/>
  <c r="C5" i="37"/>
  <c r="H4" i="37"/>
  <c r="C4" i="37"/>
  <c r="H3" i="37"/>
  <c r="C3" i="37"/>
  <c r="L61" i="36"/>
  <c r="K61" i="36"/>
  <c r="B20" i="27" s="1"/>
  <c r="J61" i="36"/>
  <c r="C61" i="36"/>
  <c r="K49" i="36"/>
  <c r="J49" i="36"/>
  <c r="G49" i="36"/>
  <c r="F49" i="36"/>
  <c r="M42" i="36"/>
  <c r="M41" i="36"/>
  <c r="M40" i="36"/>
  <c r="K39" i="36"/>
  <c r="M39" i="36" s="1"/>
  <c r="M26" i="36"/>
  <c r="M25" i="36"/>
  <c r="H25" i="36"/>
  <c r="M24" i="36"/>
  <c r="M21" i="36"/>
  <c r="M18" i="36"/>
  <c r="K17" i="36"/>
  <c r="G17" i="36"/>
  <c r="M17" i="36" s="1"/>
  <c r="G14" i="36"/>
  <c r="M13" i="36"/>
  <c r="M14" i="36" s="1"/>
  <c r="L8" i="36"/>
  <c r="H8" i="36"/>
  <c r="L7" i="36"/>
  <c r="H7" i="36"/>
  <c r="H6" i="36"/>
  <c r="H5" i="36"/>
  <c r="C5" i="36"/>
  <c r="H4" i="36"/>
  <c r="C4" i="36"/>
  <c r="H3" i="36"/>
  <c r="C3" i="36"/>
  <c r="L61" i="35"/>
  <c r="K61" i="35"/>
  <c r="J61" i="35"/>
  <c r="C61" i="35"/>
  <c r="K49" i="35"/>
  <c r="J49" i="35"/>
  <c r="G49" i="35"/>
  <c r="F49" i="35"/>
  <c r="M42" i="35"/>
  <c r="M41" i="35"/>
  <c r="M40" i="35"/>
  <c r="K39" i="35"/>
  <c r="M39" i="35" s="1"/>
  <c r="M26" i="35"/>
  <c r="M25" i="35"/>
  <c r="H25" i="35"/>
  <c r="M24" i="35"/>
  <c r="M21" i="35"/>
  <c r="M18" i="35"/>
  <c r="K17" i="35"/>
  <c r="G17" i="35"/>
  <c r="M17" i="35" s="1"/>
  <c r="G14" i="35"/>
  <c r="M13" i="35"/>
  <c r="M14" i="35" s="1"/>
  <c r="L8" i="35"/>
  <c r="H8" i="35"/>
  <c r="L7" i="35"/>
  <c r="H7" i="35"/>
  <c r="H6" i="35"/>
  <c r="H5" i="35"/>
  <c r="C5" i="35"/>
  <c r="H4" i="35"/>
  <c r="C4" i="35"/>
  <c r="H3" i="35"/>
  <c r="C3" i="35"/>
  <c r="L61" i="34"/>
  <c r="K61" i="34"/>
  <c r="J61" i="34"/>
  <c r="C61" i="34"/>
  <c r="K49" i="34"/>
  <c r="J49" i="34"/>
  <c r="G49" i="34"/>
  <c r="F49" i="34"/>
  <c r="M42" i="34"/>
  <c r="M41" i="34"/>
  <c r="M40" i="34"/>
  <c r="K39" i="34"/>
  <c r="M39" i="34" s="1"/>
  <c r="M26" i="34"/>
  <c r="M25" i="34"/>
  <c r="H25" i="34"/>
  <c r="M24" i="34"/>
  <c r="M21" i="34"/>
  <c r="M18" i="34"/>
  <c r="K17" i="34"/>
  <c r="G17" i="34"/>
  <c r="G14" i="34"/>
  <c r="M13" i="34"/>
  <c r="M14" i="34" s="1"/>
  <c r="L8" i="34"/>
  <c r="H8" i="34"/>
  <c r="L7" i="34"/>
  <c r="H7" i="34"/>
  <c r="H6" i="34"/>
  <c r="H5" i="34"/>
  <c r="C5" i="34"/>
  <c r="H4" i="34"/>
  <c r="C4" i="34"/>
  <c r="H3" i="34"/>
  <c r="C3" i="34"/>
  <c r="L61" i="33"/>
  <c r="G17" i="33" s="1"/>
  <c r="K61" i="33"/>
  <c r="J61" i="33"/>
  <c r="C61" i="33"/>
  <c r="K49" i="33"/>
  <c r="J49" i="33"/>
  <c r="G49" i="33"/>
  <c r="F49" i="33"/>
  <c r="M42" i="33"/>
  <c r="M41" i="33"/>
  <c r="M40" i="33"/>
  <c r="K39" i="33"/>
  <c r="M39" i="33" s="1"/>
  <c r="M26" i="33"/>
  <c r="M25" i="33"/>
  <c r="H25" i="33"/>
  <c r="M24" i="33"/>
  <c r="M21" i="33"/>
  <c r="M18" i="33"/>
  <c r="K17" i="33"/>
  <c r="G14" i="33"/>
  <c r="M13" i="33"/>
  <c r="L8" i="33"/>
  <c r="H8" i="33"/>
  <c r="C8" i="33"/>
  <c r="L7" i="33"/>
  <c r="H7" i="33"/>
  <c r="H6" i="33"/>
  <c r="H5" i="33"/>
  <c r="C5" i="33"/>
  <c r="H4" i="33"/>
  <c r="C4" i="33"/>
  <c r="H3" i="33"/>
  <c r="C3" i="33"/>
  <c r="L61" i="32"/>
  <c r="G17" i="32" s="1"/>
  <c r="K61" i="32"/>
  <c r="J61" i="32"/>
  <c r="C61" i="32"/>
  <c r="K49" i="32"/>
  <c r="J49" i="32"/>
  <c r="G49" i="32"/>
  <c r="F49" i="32"/>
  <c r="M42" i="32"/>
  <c r="M41" i="32"/>
  <c r="M40" i="32"/>
  <c r="K39" i="32"/>
  <c r="M39" i="32" s="1"/>
  <c r="M26" i="32"/>
  <c r="M25" i="32"/>
  <c r="H25" i="32"/>
  <c r="M24" i="32"/>
  <c r="M21" i="32"/>
  <c r="M18" i="32"/>
  <c r="K17" i="32"/>
  <c r="G14" i="32"/>
  <c r="M13" i="32"/>
  <c r="L8" i="32"/>
  <c r="H8" i="32"/>
  <c r="C8" i="32"/>
  <c r="L7" i="32"/>
  <c r="H7" i="32"/>
  <c r="H6" i="32"/>
  <c r="H5" i="32"/>
  <c r="C5" i="32"/>
  <c r="H4" i="32"/>
  <c r="C4" i="32"/>
  <c r="H3" i="32"/>
  <c r="C3" i="32"/>
  <c r="C7" i="31"/>
  <c r="H4" i="31"/>
  <c r="H5" i="31"/>
  <c r="H6" i="31"/>
  <c r="H7" i="31"/>
  <c r="H8" i="31"/>
  <c r="H3" i="31"/>
  <c r="L8" i="31"/>
  <c r="L7" i="31"/>
  <c r="C5" i="31"/>
  <c r="C4" i="31"/>
  <c r="C3" i="31"/>
  <c r="M15" i="41" l="1"/>
  <c r="M21" i="41" s="1"/>
  <c r="M15" i="40"/>
  <c r="M18" i="41"/>
  <c r="M15" i="39"/>
  <c r="M17" i="32"/>
  <c r="M14" i="33"/>
  <c r="M20" i="33" s="1"/>
  <c r="M17" i="34"/>
  <c r="M14" i="32"/>
  <c r="M20" i="32" s="1"/>
  <c r="M17" i="33"/>
  <c r="M21" i="40"/>
  <c r="M21" i="39"/>
  <c r="M21" i="38"/>
  <c r="M21" i="37"/>
  <c r="M20" i="36"/>
  <c r="M20" i="35"/>
  <c r="M20" i="34"/>
  <c r="M32" i="34" s="1"/>
  <c r="C8" i="31"/>
  <c r="L61" i="31"/>
  <c r="K61" i="31"/>
  <c r="J61" i="31"/>
  <c r="C61" i="31"/>
  <c r="K49" i="31"/>
  <c r="J49" i="31"/>
  <c r="G49" i="31"/>
  <c r="F49" i="31"/>
  <c r="M42" i="31"/>
  <c r="M41" i="31"/>
  <c r="M40" i="31"/>
  <c r="K39" i="31"/>
  <c r="M39" i="31" s="1"/>
  <c r="M26" i="31"/>
  <c r="M25" i="31"/>
  <c r="H25" i="31"/>
  <c r="M24" i="31"/>
  <c r="M21" i="31"/>
  <c r="M18" i="31"/>
  <c r="K17" i="31"/>
  <c r="G17" i="31"/>
  <c r="G14" i="31"/>
  <c r="M13" i="31"/>
  <c r="M14" i="31" s="1"/>
  <c r="M17" i="31" l="1"/>
  <c r="M36" i="41"/>
  <c r="M34" i="41"/>
  <c r="M33" i="41"/>
  <c r="M37" i="41"/>
  <c r="M28" i="41"/>
  <c r="M36" i="40"/>
  <c r="M34" i="40"/>
  <c r="M33" i="40"/>
  <c r="M37" i="40"/>
  <c r="M28" i="40"/>
  <c r="M36" i="39"/>
  <c r="M34" i="39"/>
  <c r="M28" i="39"/>
  <c r="M33" i="39"/>
  <c r="M37" i="39"/>
  <c r="M36" i="38"/>
  <c r="M34" i="38"/>
  <c r="M33" i="38"/>
  <c r="M37" i="38"/>
  <c r="M28" i="38"/>
  <c r="M36" i="37"/>
  <c r="M33" i="37"/>
  <c r="M37" i="37"/>
  <c r="M34" i="37"/>
  <c r="M28" i="37"/>
  <c r="M35" i="36"/>
  <c r="M27" i="36"/>
  <c r="M33" i="36"/>
  <c r="M32" i="36"/>
  <c r="M36" i="36"/>
  <c r="M35" i="35"/>
  <c r="M36" i="35"/>
  <c r="M27" i="35"/>
  <c r="M33" i="35"/>
  <c r="M32" i="35"/>
  <c r="M35" i="34"/>
  <c r="M27" i="34"/>
  <c r="M33" i="34"/>
  <c r="M36" i="34"/>
  <c r="M35" i="33"/>
  <c r="M33" i="33"/>
  <c r="M36" i="33"/>
  <c r="M32" i="33"/>
  <c r="M27" i="33"/>
  <c r="M35" i="32"/>
  <c r="M36" i="32"/>
  <c r="M27" i="32"/>
  <c r="M33" i="32"/>
  <c r="M32" i="32"/>
  <c r="M20" i="31"/>
  <c r="B14" i="27"/>
  <c r="M38" i="41" l="1"/>
  <c r="M46" i="41" s="1"/>
  <c r="M38" i="40"/>
  <c r="M46" i="40" s="1"/>
  <c r="M38" i="39"/>
  <c r="M46" i="39" s="1"/>
  <c r="M38" i="38"/>
  <c r="M46" i="38" s="1"/>
  <c r="M38" i="37"/>
  <c r="M46" i="37" s="1"/>
  <c r="M37" i="36"/>
  <c r="M45" i="36" s="1"/>
  <c r="M37" i="35"/>
  <c r="M45" i="35" s="1"/>
  <c r="M37" i="34"/>
  <c r="M45" i="34" s="1"/>
  <c r="M37" i="33"/>
  <c r="M45" i="33" s="1"/>
  <c r="M37" i="32"/>
  <c r="M45" i="32" s="1"/>
  <c r="M35" i="31"/>
  <c r="M33" i="31"/>
  <c r="M32" i="31"/>
  <c r="M36" i="31"/>
  <c r="M27" i="31"/>
  <c r="B12" i="28"/>
  <c r="B5" i="28"/>
  <c r="M37" i="31" l="1"/>
  <c r="M45" i="31" s="1"/>
  <c r="B17" i="27"/>
  <c r="B18" i="27" s="1"/>
  <c r="G14" i="26" l="1"/>
  <c r="B1" i="28"/>
  <c r="B1" i="27"/>
  <c r="M26" i="26"/>
  <c r="B15" i="27"/>
  <c r="M24" i="26"/>
  <c r="L61" i="26" l="1"/>
  <c r="G17" i="26" s="1"/>
  <c r="M25" i="26" l="1"/>
  <c r="B11" i="28"/>
  <c r="K39" i="26" l="1"/>
  <c r="M39" i="26" s="1"/>
  <c r="B16" i="27" l="1"/>
  <c r="B5" i="27"/>
  <c r="B7" i="27" l="1"/>
  <c r="K61" i="26"/>
  <c r="J61" i="26"/>
  <c r="M42" i="26"/>
  <c r="M41" i="26"/>
  <c r="M40" i="26"/>
  <c r="M21" i="26"/>
  <c r="M18" i="26"/>
  <c r="M13" i="26"/>
  <c r="M14" i="26" s="1"/>
  <c r="K49" i="26"/>
  <c r="J49" i="26"/>
  <c r="G49" i="26"/>
  <c r="F49" i="26"/>
  <c r="K17" i="26"/>
  <c r="M17" i="26" s="1"/>
  <c r="B19" i="27" l="1"/>
  <c r="B9" i="27"/>
  <c r="M20" i="26"/>
  <c r="M32" i="26" s="1"/>
  <c r="M36" i="26" l="1"/>
  <c r="M35" i="26"/>
  <c r="B21" i="27"/>
  <c r="M33" i="26"/>
  <c r="M27" i="26"/>
  <c r="M37" i="26" l="1"/>
  <c r="M45" i="26" s="1"/>
  <c r="B8" i="28" l="1"/>
  <c r="B7" i="28" l="1"/>
  <c r="B3" i="28" l="1"/>
  <c r="B6" i="28"/>
  <c r="B9" i="28" s="1"/>
  <c r="B10"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Gautschi Lukas</author>
  </authors>
  <commentList>
    <comment ref="B3" authorId="0" shapeId="0" xr:uid="{00000000-0006-0000-0F00-000001000000}">
      <text>
        <r>
          <rPr>
            <sz val="9"/>
            <color indexed="81"/>
            <rFont val="Segoe UI"/>
            <family val="2"/>
          </rPr>
          <t xml:space="preserve">In der Regel ist die Zahl unter 1. identisch mit der Zahl unter 8. </t>
        </r>
      </text>
    </comment>
    <comment ref="B4" authorId="0" shapeId="0" xr:uid="{00000000-0006-0000-0F00-000002000000}">
      <text>
        <r>
          <rPr>
            <sz val="9"/>
            <color indexed="81"/>
            <rFont val="Segoe UI"/>
            <family val="2"/>
          </rPr>
          <t>Das Feld ist nicht auszufüllen, wenn dem Arbeitnehmer für die gewährte Verpflegung und Unterkunft ein Abzug vom Lohn gemacht wird, der mindestens den Ansätzen gemäss dem erwähnten Merkblatt N2 entspricht. Wird dem Arbeitnehmer nicht ein Zimmer, sondern eine Wohnung zur Verfügung gestellt, so ist dies unter Ziffer 2.3 des Lohnausweises betragsmässig anzugeben (vgl. Rz 26).</t>
        </r>
      </text>
    </comment>
    <comment ref="B5" authorId="0" shapeId="0" xr:uid="{00000000-0006-0000-0F00-000003000000}">
      <text>
        <r>
          <rPr>
            <sz val="9"/>
            <color indexed="81"/>
            <rFont val="Segoe UI"/>
            <family val="2"/>
          </rPr>
          <t xml:space="preserve">Alle Leistungen unter Punkt 1.3: 
Eine Bonuszahlung Beispielsweise Ende Jahr ist hier separat zu vermerken. </t>
        </r>
      </text>
    </comment>
    <comment ref="B12" authorId="0" shapeId="0" xr:uid="{00000000-0006-0000-0F00-000004000000}">
      <text>
        <r>
          <rPr>
            <sz val="9"/>
            <color indexed="81"/>
            <rFont val="Segoe UI"/>
            <family val="2"/>
          </rPr>
          <t xml:space="preserve">Alle Leistungen welche unter dem Punkt 16. in den Lohnabrechnungen aufgeführt worden sind. </t>
        </r>
      </text>
    </comment>
  </commentList>
</comments>
</file>

<file path=xl/sharedStrings.xml><?xml version="1.0" encoding="utf-8"?>
<sst xmlns="http://schemas.openxmlformats.org/spreadsheetml/2006/main" count="1649" uniqueCount="165">
  <si>
    <t>Total</t>
  </si>
  <si>
    <t>…………………………………………………………………</t>
  </si>
  <si>
    <t>+</t>
  </si>
  <si>
    <t>-</t>
  </si>
  <si>
    <t>1.</t>
  </si>
  <si>
    <t>2.</t>
  </si>
  <si>
    <t>4.</t>
  </si>
  <si>
    <t>5.</t>
  </si>
  <si>
    <t>5.1.1</t>
  </si>
  <si>
    <t>5.1.2</t>
  </si>
  <si>
    <t>7.</t>
  </si>
  <si>
    <t>8.</t>
  </si>
  <si>
    <t>9.</t>
  </si>
  <si>
    <t>10.</t>
  </si>
  <si>
    <t>11.</t>
  </si>
  <si>
    <t>12.</t>
  </si>
  <si>
    <t>13.</t>
  </si>
  <si>
    <t>14.</t>
  </si>
  <si>
    <t>15.</t>
  </si>
  <si>
    <t>16.</t>
  </si>
  <si>
    <t>6.</t>
  </si>
  <si>
    <t>3.</t>
  </si>
  <si>
    <t>=</t>
  </si>
  <si>
    <t xml:space="preserve"> </t>
  </si>
  <si>
    <t>Freitage</t>
  </si>
  <si>
    <t>Ferientage</t>
  </si>
  <si>
    <t>Freitage Kontrolle</t>
  </si>
  <si>
    <t>Arbeitsbeginn</t>
  </si>
  <si>
    <t>Arbeitsende</t>
  </si>
  <si>
    <t>Arbeitstage</t>
  </si>
  <si>
    <t>Freitage / Woche</t>
  </si>
  <si>
    <t>Freitage zu Gute</t>
  </si>
  <si>
    <t>Freitage bezogen</t>
  </si>
  <si>
    <t>Ferien Kontrolle</t>
  </si>
  <si>
    <t>Ferienwochen/Jahr</t>
  </si>
  <si>
    <t>Ferientage/Jahr</t>
  </si>
  <si>
    <t>Ferientage zu Gute</t>
  </si>
  <si>
    <t>Ferientage bezogen</t>
  </si>
  <si>
    <t>Differenz Ferien</t>
  </si>
  <si>
    <t>Differenz</t>
  </si>
  <si>
    <t>Zusammenzug für den Lohnausweis</t>
  </si>
  <si>
    <t>Haushaltszulage</t>
  </si>
  <si>
    <t>Listen</t>
  </si>
  <si>
    <t>Nein</t>
  </si>
  <si>
    <t>Ja</t>
  </si>
  <si>
    <t>Überstunden</t>
  </si>
  <si>
    <t>9. Beiträge AHV/IV/EO/ALV/NBU</t>
  </si>
  <si>
    <t>10. Berufliche Vorsorge</t>
  </si>
  <si>
    <t>12. Quellensteuer</t>
  </si>
  <si>
    <t>Lohnabrechnung</t>
  </si>
  <si>
    <t>Berggebiet</t>
  </si>
  <si>
    <t>Talgebiet</t>
  </si>
  <si>
    <t>&lt;16</t>
  </si>
  <si>
    <t>&lt;25</t>
  </si>
  <si>
    <t>13. Spesenvergütungen</t>
  </si>
  <si>
    <t>Versionen</t>
  </si>
  <si>
    <t>Release</t>
  </si>
  <si>
    <t>1.0.</t>
  </si>
  <si>
    <t>Nummer</t>
  </si>
  <si>
    <t>Datum</t>
  </si>
  <si>
    <t>Jahr</t>
  </si>
  <si>
    <t>Vorgehen zum Ausfüllen der Lohnabrechnung:</t>
  </si>
  <si>
    <t xml:space="preserve">Link zum Lohnausweis: </t>
  </si>
  <si>
    <t xml:space="preserve">https://www.estv.admin.ch/estv/de/home/direkte-bundessteuer/direkte-bundessteuer/dienstleistungen/formulare/lohnausweis.html#-530471090 </t>
  </si>
  <si>
    <r>
      <t xml:space="preserve">2. Gehaltsnebenleistungen (Unterkunft) </t>
    </r>
    <r>
      <rPr>
        <sz val="10"/>
        <color theme="1"/>
        <rFont val="Arial Narrow"/>
        <family val="2"/>
      </rPr>
      <t>leerlassen</t>
    </r>
  </si>
  <si>
    <t xml:space="preserve">Im Monat Januar sind die Personalien des Arbeitnehmers und des Arbeitgebers zu erfassen. </t>
  </si>
  <si>
    <t xml:space="preserve">Das Jahr ist oben rechts im Januar anzupassen. </t>
  </si>
  <si>
    <t xml:space="preserve">Die Sozialabzüge AHV/IV/EO, ALV, KTG, NBU sind ebenfalls im Januar entsprechend der jährlich geltenden Sätze anzupassen. </t>
  </si>
  <si>
    <t xml:space="preserve">Der Abzug für das BVG muss manuell durchgeführt werden. </t>
  </si>
  <si>
    <t xml:space="preserve">Ferienwochen </t>
  </si>
  <si>
    <t>Ferienanspruch:</t>
  </si>
  <si>
    <t xml:space="preserve">Für jeden Monat ist das entsprechende Blatt zu verwenden! </t>
  </si>
  <si>
    <t xml:space="preserve">Anschliessend werden diese Daten auf alle Monate übertragen. </t>
  </si>
  <si>
    <t>Vorgehen zum Ausfüllen der Ferien und Freitageskontrolle (Blatt Kontrolle Feiertage):</t>
  </si>
  <si>
    <t>Blatt "Kontrolle Feiertage" aufrufen</t>
  </si>
  <si>
    <t>Arbeitsbeginn eintragen</t>
  </si>
  <si>
    <t>Voraussichtliches Arbeitsende erfassen (bei dauerhaften Arbeitsverhältnissen der 31.12.)</t>
  </si>
  <si>
    <t>Kommentar</t>
  </si>
  <si>
    <t>gem. NAV</t>
  </si>
  <si>
    <t>Wochen</t>
  </si>
  <si>
    <t>Arbeitgeber:</t>
  </si>
  <si>
    <t>Strasse:</t>
  </si>
  <si>
    <t>Ort:</t>
  </si>
  <si>
    <t>Lohn von:</t>
  </si>
  <si>
    <t>Lohn bis:</t>
  </si>
  <si>
    <t>Arbeitnehmer:</t>
  </si>
  <si>
    <t>Grundlohn (Bar- und Naturallohn)</t>
  </si>
  <si>
    <t>Monatslohn</t>
  </si>
  <si>
    <t>Stundenlohn</t>
  </si>
  <si>
    <t>% Zuschlag</t>
  </si>
  <si>
    <t>Stunden</t>
  </si>
  <si>
    <t>Andere AHV-pflichtige Leistungen</t>
  </si>
  <si>
    <t>Tage</t>
  </si>
  <si>
    <t>Freizeit- und Ferienentschädigung</t>
  </si>
  <si>
    <t>AHV-beitragspflichtiger Lohn</t>
  </si>
  <si>
    <t>Ausbezahltes Unfall-/ Krankentaggeld</t>
  </si>
  <si>
    <t>Weitere steuerpflichtige Leistungen</t>
  </si>
  <si>
    <t>Familienzulagen</t>
  </si>
  <si>
    <t>Steuerbares Einkommen</t>
  </si>
  <si>
    <t>Nicht steuerbare Leistungen</t>
  </si>
  <si>
    <t>Rückvergütung von Spesen</t>
  </si>
  <si>
    <t>Abzüge</t>
  </si>
  <si>
    <t>AHV, IV, EO, ALV</t>
  </si>
  <si>
    <t>Unfallversicherung (NBU)</t>
  </si>
  <si>
    <t>Krankenpflegeversicherung</t>
  </si>
  <si>
    <t>Krankentaggeldversicherung</t>
  </si>
  <si>
    <t>Berufliche Vorsorge</t>
  </si>
  <si>
    <t>Quellensteuer</t>
  </si>
  <si>
    <t>Naturallohn</t>
  </si>
  <si>
    <t>Kostgeldentschädigung</t>
  </si>
  <si>
    <t>(Massgebendes Einkommen Ziffer 3) in %</t>
  </si>
  <si>
    <t>(Massgebendes Einkommen Ziffer 6) in %</t>
  </si>
  <si>
    <t>Frühstück</t>
  </si>
  <si>
    <t>Mittagessen</t>
  </si>
  <si>
    <t>Abendessen</t>
  </si>
  <si>
    <t>% von Ziffer 3</t>
  </si>
  <si>
    <t>% von Ziffer 3 + 4</t>
  </si>
  <si>
    <t>Arbeitszeit-, Überstunden- und Freizeitkontrolle</t>
  </si>
  <si>
    <t>Auszahlung</t>
  </si>
  <si>
    <t>Unterschrift Arbeitnehmer</t>
  </si>
  <si>
    <t>Unterschrift Arbeitgeber</t>
  </si>
  <si>
    <t>Anfangs Jahr:</t>
  </si>
  <si>
    <t>Jeden Monat zu erfassen:</t>
  </si>
  <si>
    <t>Ein ganzer Freitag ist mit einer "1" im entsprechenden Feld zu erfassen</t>
  </si>
  <si>
    <t>Ein halber Freitag ist mit einer "0.5" im entsprechenden Feld zu erfassen</t>
  </si>
  <si>
    <t xml:space="preserve">Ferientage werden ebenfalls mit "0.5" oder mit einer "1" am entsprechenden Datum erfasst. </t>
  </si>
  <si>
    <t xml:space="preserve">komplette Überarbeitung </t>
  </si>
  <si>
    <t>Änderungen</t>
  </si>
  <si>
    <t>AHV Satz anpassen, Änderungen am Layout, Einsprachigkeit</t>
  </si>
  <si>
    <t>gem. Blatt Januar</t>
  </si>
  <si>
    <t>Allgemeine Info</t>
  </si>
  <si>
    <t>Überstunden sind in Stunden/Tag einzutragen. Sie werden automatisch beim Lohn dazugerechnet (2.1), dies kann aber manuell korrigiert werden.</t>
  </si>
  <si>
    <t>3. Unregelmässige Leistungen</t>
  </si>
  <si>
    <t>8. Bruttolohn total</t>
  </si>
  <si>
    <t>1. Jahreslohn</t>
  </si>
  <si>
    <t>11. Nettolohn</t>
  </si>
  <si>
    <t>14. Weitere Gehaltsnebenleistungen</t>
  </si>
  <si>
    <t>weitere Gehaltsnebenleistungen</t>
  </si>
  <si>
    <t>Für jeden Mitarbeitenden ist eine separate Datei abzuspeichern.</t>
  </si>
  <si>
    <t>in Sfr.</t>
  </si>
  <si>
    <t xml:space="preserve"> à Sfr.</t>
  </si>
  <si>
    <t xml:space="preserve"> à Sfr. +25%</t>
  </si>
  <si>
    <t>1.1.</t>
  </si>
  <si>
    <t>1.2.</t>
  </si>
  <si>
    <t>Kleine Anpassung</t>
  </si>
  <si>
    <t xml:space="preserve">CHF durch Sfr. ersetzt in den Blättern Jan-Dez. </t>
  </si>
  <si>
    <r>
      <t xml:space="preserve">Nur Zellen mit </t>
    </r>
    <r>
      <rPr>
        <i/>
        <sz val="10"/>
        <color rgb="FF0070C0"/>
        <rFont val="Arial Narrow"/>
        <family val="2"/>
      </rPr>
      <t>grünem</t>
    </r>
    <r>
      <rPr>
        <i/>
        <sz val="10"/>
        <color theme="1"/>
        <rFont val="Arial Narrow"/>
        <family val="2"/>
      </rPr>
      <t xml:space="preserve"> Hintergrund können ausgefüllt werden. </t>
    </r>
  </si>
  <si>
    <t>https://www.ahv-iv.ch/de/Merkblätter-Formulare/Merkblätter/Beiträge-AHV-IV-EO-ALV</t>
  </si>
  <si>
    <t>https://www.bvaargau.ch/versicherung/globalversicherung</t>
  </si>
  <si>
    <t>Richtlöhne beachten</t>
  </si>
  <si>
    <t>Geburtsdatum:</t>
  </si>
  <si>
    <r>
      <t xml:space="preserve">Lohn </t>
    </r>
    <r>
      <rPr>
        <b/>
        <i/>
        <sz val="11"/>
        <color theme="1"/>
        <rFont val="Arial Narrow"/>
        <family val="2"/>
      </rPr>
      <t>(</t>
    </r>
    <r>
      <rPr>
        <b/>
        <sz val="11"/>
        <color theme="1"/>
        <rFont val="Arial Narrow"/>
        <family val="2"/>
      </rPr>
      <t>ohne Unfall-/Krankentaggeld</t>
    </r>
    <r>
      <rPr>
        <b/>
        <i/>
        <sz val="11"/>
        <color theme="1"/>
        <rFont val="Arial Narrow"/>
        <family val="2"/>
      </rPr>
      <t>)</t>
    </r>
  </si>
  <si>
    <r>
      <t>Kinderzulagen</t>
    </r>
    <r>
      <rPr>
        <i/>
        <sz val="11"/>
        <color theme="1"/>
        <rFont val="Arial Narrow"/>
        <family val="2"/>
      </rPr>
      <t xml:space="preserve"> (&lt;16)</t>
    </r>
  </si>
  <si>
    <r>
      <t xml:space="preserve">Kinderzulagen </t>
    </r>
    <r>
      <rPr>
        <i/>
        <sz val="11"/>
        <color theme="1"/>
        <rFont val="Arial Narrow"/>
        <family val="2"/>
      </rPr>
      <t>(Ende Ausbildung / &lt;25 Jahre)</t>
    </r>
  </si>
  <si>
    <r>
      <t xml:space="preserve">Unterkunft </t>
    </r>
    <r>
      <rPr>
        <i/>
        <sz val="11"/>
        <color theme="1"/>
        <rFont val="Arial Narrow"/>
        <family val="2"/>
      </rPr>
      <t>(345.00)</t>
    </r>
  </si>
  <si>
    <r>
      <t xml:space="preserve">Vorschuss / </t>
    </r>
    <r>
      <rPr>
        <i/>
        <sz val="11"/>
        <color theme="1"/>
        <rFont val="Arial Narrow"/>
        <family val="2"/>
      </rPr>
      <t>Acompte</t>
    </r>
  </si>
  <si>
    <r>
      <rPr>
        <sz val="11"/>
        <color rgb="FF0070C0"/>
        <rFont val="Arial Narrow"/>
        <family val="2"/>
      </rPr>
      <t>Gränichen,</t>
    </r>
    <r>
      <rPr>
        <sz val="11"/>
        <color theme="1"/>
        <rFont val="Arial Narrow"/>
        <family val="2"/>
      </rPr>
      <t xml:space="preserve"> den</t>
    </r>
  </si>
  <si>
    <r>
      <t>Strasse</t>
    </r>
    <r>
      <rPr>
        <i/>
        <sz val="11"/>
        <color theme="1"/>
        <rFont val="Arial Narrow"/>
        <family val="2"/>
      </rPr>
      <t>:</t>
    </r>
  </si>
  <si>
    <r>
      <t>Ort</t>
    </r>
    <r>
      <rPr>
        <i/>
        <sz val="11"/>
        <color theme="1"/>
        <rFont val="Arial Narrow"/>
        <family val="2"/>
      </rPr>
      <t>:</t>
    </r>
  </si>
  <si>
    <r>
      <t>Nationalität</t>
    </r>
    <r>
      <rPr>
        <i/>
        <sz val="11"/>
        <color theme="1"/>
        <rFont val="Arial Narrow"/>
        <family val="2"/>
      </rPr>
      <t>:</t>
    </r>
  </si>
  <si>
    <r>
      <t>Zivilstand</t>
    </r>
    <r>
      <rPr>
        <i/>
        <sz val="11"/>
        <color theme="1"/>
        <rFont val="Arial Narrow"/>
        <family val="2"/>
      </rPr>
      <t>:</t>
    </r>
  </si>
  <si>
    <r>
      <t>AHV-Nr.</t>
    </r>
    <r>
      <rPr>
        <i/>
        <sz val="11"/>
        <color theme="1"/>
        <rFont val="Arial Narrow"/>
        <family val="2"/>
      </rPr>
      <t>:</t>
    </r>
  </si>
  <si>
    <r>
      <t>Funktion</t>
    </r>
    <r>
      <rPr>
        <i/>
        <sz val="11"/>
        <color theme="1"/>
        <rFont val="Arial Narrow"/>
        <family val="2"/>
      </rPr>
      <t>:</t>
    </r>
  </si>
  <si>
    <r>
      <t>Lohn</t>
    </r>
    <r>
      <rPr>
        <b/>
        <i/>
        <sz val="11"/>
        <color theme="1"/>
        <rFont val="Arial Narrow"/>
        <family val="2"/>
      </rPr>
      <t>(</t>
    </r>
    <r>
      <rPr>
        <b/>
        <sz val="11"/>
        <color theme="1"/>
        <rFont val="Arial Narrow"/>
        <family val="2"/>
      </rPr>
      <t>ohne Unfall-/Krankentaggeld</t>
    </r>
    <r>
      <rPr>
        <b/>
        <i/>
        <sz val="11"/>
        <color theme="1"/>
        <rFont val="Arial Narrow"/>
        <family val="2"/>
      </rPr>
      <t>)</t>
    </r>
  </si>
  <si>
    <t>https://www.agrimpuls.ch/fileadmin/agrimpulsch/Arbeitsrecht/Lohnrichtlinien/Lohnrichtlinie_2026_d.pdf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</si>
</sst>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quot;Sfr.&quot;\ * #,##0.00_ ;_ &quot;Sfr.&quot;\ * \-#,##0.00_ ;_ &quot;Sfr.&quot;\ * &quot;-&quot;??_ ;_ @_ "/>
    <numFmt numFmtId="165" formatCode="0.0"/>
    <numFmt numFmtId="166" formatCode="0.0000"/>
    <numFmt numFmtId="167" formatCode="_ &quot;Sfr.&quot;\ * #,##0_ ;_ &quot;Sfr.&quot;\ * \-#,##0_ ;_ &quot;Sfr.&quot;\ * &quot;-&quot;??_ ;_ @_ "/>
  </numFmts>
  <fonts count="29" x14ac:knownFonts="1">
    <font>
      <sz val="10"/>
      <color theme="1"/>
      <name val="Frutiger LT Std 57 Cn"/>
      <family val="2"/>
    </font>
    <font>
      <b/>
      <sz val="10"/>
      <color theme="1"/>
      <name val="Frutiger LT Std 57 Cn"/>
      <family val="2"/>
    </font>
    <font>
      <sz val="8"/>
      <color theme="1"/>
      <name val="Frutiger LT Std 57 Cn"/>
      <family val="2"/>
    </font>
    <font>
      <sz val="10"/>
      <color theme="1"/>
      <name val="Frutiger LT Std 57 Cn"/>
      <family val="2"/>
    </font>
    <font>
      <sz val="10"/>
      <name val="Frutiger LT Std 57 Cn"/>
      <family val="2"/>
    </font>
    <font>
      <sz val="9"/>
      <color indexed="81"/>
      <name val="Segoe UI"/>
      <family val="2"/>
    </font>
    <font>
      <u/>
      <sz val="10"/>
      <color theme="10"/>
      <name val="Frutiger LT Std 57 Cn"/>
      <family val="2"/>
    </font>
    <font>
      <b/>
      <sz val="20"/>
      <color theme="1"/>
      <name val="Arial Narrow"/>
      <family val="2"/>
    </font>
    <font>
      <sz val="10"/>
      <color theme="1"/>
      <name val="Arial Narrow"/>
      <family val="2"/>
    </font>
    <font>
      <sz val="10"/>
      <name val="Arial Narrow"/>
      <family val="2"/>
    </font>
    <font>
      <i/>
      <sz val="10"/>
      <color theme="1"/>
      <name val="Arial Narrow"/>
      <family val="2"/>
    </font>
    <font>
      <b/>
      <sz val="10"/>
      <color theme="1"/>
      <name val="Arial Narrow"/>
      <family val="2"/>
    </font>
    <font>
      <b/>
      <sz val="14"/>
      <color theme="1"/>
      <name val="Arial Narrow"/>
      <family val="2"/>
    </font>
    <font>
      <b/>
      <sz val="12"/>
      <color theme="1"/>
      <name val="Arial Narrow"/>
      <family val="2"/>
    </font>
    <font>
      <b/>
      <sz val="12"/>
      <name val="Arial Narrow"/>
      <family val="2"/>
    </font>
    <font>
      <u/>
      <sz val="10"/>
      <color theme="10"/>
      <name val="Arial Narrow"/>
      <family val="2"/>
    </font>
    <font>
      <b/>
      <sz val="20"/>
      <color rgb="FF0070C0"/>
      <name val="Arial Narrow"/>
      <family val="2"/>
    </font>
    <font>
      <b/>
      <sz val="10"/>
      <color rgb="FF0070C0"/>
      <name val="Arial Narrow"/>
      <family val="2"/>
    </font>
    <font>
      <i/>
      <sz val="10"/>
      <color rgb="FF0070C0"/>
      <name val="Arial Narrow"/>
      <family val="2"/>
    </font>
    <font>
      <b/>
      <sz val="11"/>
      <color theme="1"/>
      <name val="Arial Narrow"/>
      <family val="2"/>
    </font>
    <font>
      <b/>
      <i/>
      <sz val="11"/>
      <color theme="1"/>
      <name val="Arial Narrow"/>
      <family val="2"/>
    </font>
    <font>
      <sz val="11"/>
      <color theme="1"/>
      <name val="Arial Narrow"/>
      <family val="2"/>
    </font>
    <font>
      <b/>
      <sz val="11"/>
      <name val="Arial Narrow"/>
      <family val="2"/>
    </font>
    <font>
      <b/>
      <sz val="11"/>
      <color rgb="FF0070C0"/>
      <name val="Arial Narrow"/>
      <family val="2"/>
    </font>
    <font>
      <i/>
      <sz val="11"/>
      <color theme="1"/>
      <name val="Arial Narrow"/>
      <family val="2"/>
    </font>
    <font>
      <sz val="11"/>
      <name val="Arial Narrow"/>
      <family val="2"/>
    </font>
    <font>
      <sz val="11"/>
      <color rgb="FF0070C0"/>
      <name val="Arial Narrow"/>
      <family val="2"/>
    </font>
    <font>
      <sz val="11"/>
      <color theme="1"/>
      <name val="Frutiger LT Std 57 Cn"/>
      <family val="2"/>
    </font>
    <font>
      <sz val="11"/>
      <name val="Frutiger LT Std 57 Cn"/>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5">
    <xf numFmtId="0" fontId="0" fillId="0" borderId="0"/>
    <xf numFmtId="43"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0" fontId="6" fillId="0" borderId="0" applyNumberFormat="0" applyFill="0" applyBorder="0" applyAlignment="0" applyProtection="0"/>
  </cellStyleXfs>
  <cellXfs count="95">
    <xf numFmtId="0" fontId="0" fillId="0" borderId="0" xfId="0"/>
    <xf numFmtId="0" fontId="2" fillId="0" borderId="0" xfId="0" applyFont="1"/>
    <xf numFmtId="0" fontId="1" fillId="0" borderId="0" xfId="0" applyFont="1"/>
    <xf numFmtId="14" fontId="0" fillId="0" borderId="0" xfId="0" applyNumberFormat="1"/>
    <xf numFmtId="0" fontId="4" fillId="0" borderId="0" xfId="0" applyFont="1"/>
    <xf numFmtId="0" fontId="0" fillId="0" borderId="0" xfId="0" applyAlignment="1">
      <alignment horizontal="right"/>
    </xf>
    <xf numFmtId="0" fontId="7" fillId="0" borderId="0" xfId="0" applyFont="1"/>
    <xf numFmtId="0" fontId="7" fillId="0" borderId="0" xfId="0" applyFont="1" applyAlignment="1">
      <alignment horizontal="right"/>
    </xf>
    <xf numFmtId="0" fontId="8" fillId="0" borderId="0" xfId="0" applyFont="1"/>
    <xf numFmtId="0" fontId="9" fillId="0" borderId="0" xfId="0" applyFont="1"/>
    <xf numFmtId="0" fontId="11" fillId="0" borderId="0" xfId="0" applyFont="1"/>
    <xf numFmtId="0" fontId="12" fillId="0" borderId="0" xfId="0" applyFont="1"/>
    <xf numFmtId="0" fontId="13" fillId="0" borderId="0" xfId="0" applyFont="1"/>
    <xf numFmtId="0" fontId="14" fillId="0" borderId="0" xfId="0" applyFont="1"/>
    <xf numFmtId="165" fontId="8" fillId="0" borderId="0" xfId="0" applyNumberFormat="1" applyFont="1"/>
    <xf numFmtId="14" fontId="8" fillId="0" borderId="0" xfId="0" applyNumberFormat="1" applyFont="1"/>
    <xf numFmtId="164" fontId="8" fillId="0" borderId="0" xfId="2" applyFont="1"/>
    <xf numFmtId="0" fontId="15" fillId="0" borderId="0" xfId="4" applyFont="1"/>
    <xf numFmtId="10" fontId="0" fillId="0" borderId="0" xfId="3" applyNumberFormat="1" applyFont="1"/>
    <xf numFmtId="0" fontId="10" fillId="0" borderId="0" xfId="0" applyFont="1"/>
    <xf numFmtId="0" fontId="6" fillId="0" borderId="0" xfId="4"/>
    <xf numFmtId="0" fontId="16" fillId="4" borderId="0" xfId="0" applyFont="1" applyFill="1" applyProtection="1">
      <protection locked="0"/>
    </xf>
    <xf numFmtId="14" fontId="17" fillId="4" borderId="0" xfId="0" applyNumberFormat="1" applyFont="1" applyFill="1" applyProtection="1">
      <protection locked="0"/>
    </xf>
    <xf numFmtId="0" fontId="8" fillId="4" borderId="0" xfId="0" applyFont="1" applyFill="1"/>
    <xf numFmtId="0" fontId="19" fillId="0" borderId="3" xfId="0" applyFont="1" applyBorder="1"/>
    <xf numFmtId="0" fontId="21" fillId="0" borderId="3" xfId="0" applyFont="1" applyBorder="1"/>
    <xf numFmtId="0" fontId="21" fillId="0" borderId="4" xfId="0" applyFont="1" applyBorder="1"/>
    <xf numFmtId="1" fontId="21" fillId="0" borderId="3" xfId="0" quotePrefix="1" applyNumberFormat="1" applyFont="1" applyBorder="1"/>
    <xf numFmtId="165" fontId="21" fillId="0" borderId="3" xfId="0" quotePrefix="1" applyNumberFormat="1" applyFont="1" applyBorder="1"/>
    <xf numFmtId="0" fontId="21" fillId="0" borderId="7" xfId="0" quotePrefix="1" applyFont="1" applyBorder="1"/>
    <xf numFmtId="43" fontId="22" fillId="4" borderId="4" xfId="1" applyFont="1" applyFill="1" applyBorder="1" applyProtection="1">
      <protection locked="0"/>
    </xf>
    <xf numFmtId="165" fontId="21" fillId="0" borderId="3" xfId="0" applyNumberFormat="1" applyFont="1" applyBorder="1"/>
    <xf numFmtId="0" fontId="23" fillId="4" borderId="3" xfId="0" applyFont="1" applyFill="1" applyBorder="1" applyProtection="1">
      <protection locked="0"/>
    </xf>
    <xf numFmtId="0" fontId="23" fillId="4" borderId="4" xfId="0" applyFont="1" applyFill="1" applyBorder="1" applyProtection="1">
      <protection locked="0"/>
    </xf>
    <xf numFmtId="0" fontId="21" fillId="2" borderId="7" xfId="0" quotePrefix="1" applyFont="1" applyFill="1" applyBorder="1"/>
    <xf numFmtId="43" fontId="22" fillId="0" borderId="4" xfId="1" quotePrefix="1" applyFont="1" applyBorder="1"/>
    <xf numFmtId="0" fontId="24" fillId="0" borderId="3" xfId="0" applyFont="1" applyBorder="1"/>
    <xf numFmtId="10" fontId="21" fillId="0" borderId="3" xfId="3" applyNumberFormat="1" applyFont="1" applyBorder="1"/>
    <xf numFmtId="43" fontId="22" fillId="0" borderId="4" xfId="1" quotePrefix="1" applyFont="1" applyBorder="1" applyProtection="1"/>
    <xf numFmtId="0" fontId="21" fillId="0" borderId="7" xfId="0" applyFont="1" applyBorder="1"/>
    <xf numFmtId="43" fontId="23" fillId="4" borderId="3" xfId="0" applyNumberFormat="1" applyFont="1" applyFill="1" applyBorder="1" applyProtection="1">
      <protection locked="0"/>
    </xf>
    <xf numFmtId="43" fontId="23" fillId="4" borderId="4" xfId="0" applyNumberFormat="1" applyFont="1" applyFill="1" applyBorder="1"/>
    <xf numFmtId="0" fontId="23" fillId="4" borderId="2" xfId="0" applyFont="1" applyFill="1" applyBorder="1" applyProtection="1">
      <protection locked="0"/>
    </xf>
    <xf numFmtId="0" fontId="21" fillId="2" borderId="8" xfId="0" quotePrefix="1" applyFont="1" applyFill="1" applyBorder="1"/>
    <xf numFmtId="0" fontId="21" fillId="2" borderId="9" xfId="0" quotePrefix="1" applyFont="1" applyFill="1" applyBorder="1"/>
    <xf numFmtId="0" fontId="19" fillId="0" borderId="3" xfId="0" quotePrefix="1" applyFont="1" applyBorder="1"/>
    <xf numFmtId="0" fontId="21" fillId="2" borderId="10" xfId="0" quotePrefix="1" applyFont="1" applyFill="1" applyBorder="1"/>
    <xf numFmtId="43" fontId="22" fillId="0" borderId="6" xfId="1" quotePrefix="1" applyFont="1" applyBorder="1"/>
    <xf numFmtId="43" fontId="22" fillId="0" borderId="4" xfId="1" quotePrefix="1" applyFont="1" applyBorder="1" applyProtection="1">
      <protection locked="0"/>
    </xf>
    <xf numFmtId="14" fontId="21" fillId="0" borderId="3" xfId="0" quotePrefix="1" applyNumberFormat="1" applyFont="1" applyBorder="1"/>
    <xf numFmtId="167" fontId="25" fillId="3" borderId="4" xfId="2" applyNumberFormat="1" applyFont="1" applyFill="1" applyBorder="1"/>
    <xf numFmtId="0" fontId="21" fillId="0" borderId="3" xfId="0" quotePrefix="1" applyFont="1" applyBorder="1"/>
    <xf numFmtId="0" fontId="21" fillId="0" borderId="10" xfId="0" applyFont="1" applyBorder="1"/>
    <xf numFmtId="43" fontId="22" fillId="0" borderId="6" xfId="1" applyFont="1" applyBorder="1" applyProtection="1">
      <protection locked="0"/>
    </xf>
    <xf numFmtId="14" fontId="21" fillId="0" borderId="3" xfId="0" applyNumberFormat="1" applyFont="1" applyBorder="1"/>
    <xf numFmtId="43" fontId="22" fillId="0" borderId="4" xfId="1" applyFont="1" applyBorder="1" applyProtection="1">
      <protection locked="0"/>
    </xf>
    <xf numFmtId="0" fontId="21" fillId="2" borderId="7" xfId="0" applyFont="1" applyFill="1" applyBorder="1" applyProtection="1">
      <protection locked="0"/>
    </xf>
    <xf numFmtId="0" fontId="19" fillId="0" borderId="7" xfId="0" applyFont="1" applyBorder="1"/>
    <xf numFmtId="43" fontId="22" fillId="0" borderId="4" xfId="1" applyFont="1" applyBorder="1" applyAlignment="1"/>
    <xf numFmtId="43" fontId="23" fillId="4" borderId="4" xfId="0" applyNumberFormat="1" applyFont="1" applyFill="1" applyBorder="1" applyProtection="1">
      <protection locked="0"/>
    </xf>
    <xf numFmtId="0" fontId="21" fillId="0" borderId="0" xfId="0" applyFont="1"/>
    <xf numFmtId="166" fontId="23" fillId="4" borderId="3" xfId="0" applyNumberFormat="1" applyFont="1" applyFill="1" applyBorder="1" applyProtection="1">
      <protection locked="0"/>
    </xf>
    <xf numFmtId="43" fontId="23" fillId="4" borderId="3" xfId="1" applyFont="1" applyFill="1" applyBorder="1" applyProtection="1">
      <protection locked="0"/>
    </xf>
    <xf numFmtId="0" fontId="23" fillId="4" borderId="0" xfId="0" applyFont="1" applyFill="1" applyProtection="1">
      <protection locked="0"/>
    </xf>
    <xf numFmtId="43" fontId="25" fillId="3" borderId="3" xfId="1" applyFont="1" applyFill="1" applyBorder="1"/>
    <xf numFmtId="164" fontId="22" fillId="0" borderId="4" xfId="1" applyNumberFormat="1" applyFont="1" applyFill="1" applyBorder="1"/>
    <xf numFmtId="0" fontId="22" fillId="0" borderId="0" xfId="0" applyFont="1"/>
    <xf numFmtId="165" fontId="19" fillId="0" borderId="0" xfId="0" applyNumberFormat="1" applyFont="1"/>
    <xf numFmtId="0" fontId="25" fillId="0" borderId="0" xfId="0" applyFont="1"/>
    <xf numFmtId="0" fontId="21" fillId="0" borderId="1" xfId="0" applyFont="1" applyBorder="1"/>
    <xf numFmtId="0" fontId="21" fillId="0" borderId="1" xfId="0" applyFont="1" applyBorder="1" applyAlignment="1">
      <alignment wrapText="1"/>
    </xf>
    <xf numFmtId="0" fontId="21" fillId="0" borderId="1" xfId="0" applyFont="1" applyBorder="1" applyProtection="1">
      <protection locked="0"/>
    </xf>
    <xf numFmtId="0" fontId="21" fillId="0" borderId="0" xfId="0" applyFont="1" applyAlignment="1" applyProtection="1">
      <alignment horizontal="right"/>
      <protection locked="0"/>
    </xf>
    <xf numFmtId="15" fontId="21" fillId="0" borderId="0" xfId="0" applyNumberFormat="1" applyFont="1" applyAlignment="1" applyProtection="1">
      <alignment horizontal="left"/>
      <protection locked="0"/>
    </xf>
    <xf numFmtId="0" fontId="19" fillId="0" borderId="0" xfId="0" applyFont="1"/>
    <xf numFmtId="0" fontId="19" fillId="0" borderId="1" xfId="0" applyFont="1" applyBorder="1"/>
    <xf numFmtId="0" fontId="19" fillId="0" borderId="0" xfId="0" applyFont="1" applyAlignment="1">
      <alignment horizontal="right" indent="1"/>
    </xf>
    <xf numFmtId="0" fontId="27" fillId="0" borderId="0" xfId="0" applyFont="1"/>
    <xf numFmtId="0" fontId="28" fillId="0" borderId="0" xfId="0" applyFont="1"/>
    <xf numFmtId="0" fontId="23" fillId="4" borderId="0" xfId="0" applyFont="1" applyFill="1" applyAlignment="1" applyProtection="1">
      <alignment horizontal="left"/>
      <protection locked="0"/>
    </xf>
    <xf numFmtId="0" fontId="23" fillId="4" borderId="0" xfId="0" applyFont="1" applyFill="1" applyProtection="1">
      <protection locked="0"/>
    </xf>
    <xf numFmtId="0" fontId="21" fillId="0" borderId="7" xfId="0" applyFont="1" applyBorder="1" applyAlignment="1" applyProtection="1">
      <alignment horizontal="center"/>
      <protection locked="0"/>
    </xf>
    <xf numFmtId="0" fontId="21" fillId="0" borderId="4" xfId="0" applyFont="1" applyBorder="1" applyAlignment="1" applyProtection="1">
      <alignment horizontal="center"/>
      <protection locked="0"/>
    </xf>
    <xf numFmtId="0" fontId="21" fillId="0" borderId="7" xfId="0" applyFont="1" applyBorder="1" applyAlignment="1">
      <alignment horizontal="center" wrapText="1"/>
    </xf>
    <xf numFmtId="0" fontId="21" fillId="0" borderId="4" xfId="0" applyFont="1" applyBorder="1" applyAlignment="1">
      <alignment horizontal="center" wrapText="1"/>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10" xfId="0" applyFont="1" applyBorder="1" applyAlignment="1">
      <alignment horizontal="center" vertical="center"/>
    </xf>
    <xf numFmtId="0" fontId="19" fillId="0" borderId="6" xfId="0" applyFont="1" applyBorder="1" applyAlignment="1">
      <alignment horizontal="center" vertical="center"/>
    </xf>
    <xf numFmtId="2" fontId="23" fillId="4" borderId="0" xfId="0" applyNumberFormat="1" applyFont="1" applyFill="1" applyAlignment="1" applyProtection="1">
      <alignment horizontal="center"/>
      <protection locked="0"/>
    </xf>
    <xf numFmtId="14" fontId="23" fillId="4" borderId="0" xfId="0" applyNumberFormat="1" applyFont="1" applyFill="1" applyAlignment="1" applyProtection="1">
      <alignment horizontal="center"/>
      <protection locked="0"/>
    </xf>
    <xf numFmtId="14" fontId="23" fillId="4" borderId="0" xfId="0" applyNumberFormat="1" applyFont="1" applyFill="1" applyAlignment="1" applyProtection="1">
      <alignment horizontal="right"/>
      <protection locked="0"/>
    </xf>
    <xf numFmtId="0" fontId="19" fillId="0" borderId="7" xfId="0" applyFont="1" applyBorder="1" applyAlignment="1">
      <alignment horizontal="right" indent="1"/>
    </xf>
    <xf numFmtId="0" fontId="19" fillId="0" borderId="4" xfId="0" applyFont="1" applyBorder="1" applyAlignment="1">
      <alignment horizontal="right" indent="1"/>
    </xf>
    <xf numFmtId="0" fontId="21" fillId="0" borderId="0" xfId="0" applyFont="1" applyAlignment="1">
      <alignment horizontal="left"/>
    </xf>
  </cellXfs>
  <cellStyles count="5">
    <cellStyle name="Komma" xfId="1" builtinId="3"/>
    <cellStyle name="Link" xfId="4" builtinId="8"/>
    <cellStyle name="Prozent" xfId="3" builtinId="5"/>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printerSettings" Target="../printerSettings/printerSettings15.bin"/><Relationship Id="rId1" Type="http://schemas.openxmlformats.org/officeDocument/2006/relationships/hyperlink" Target="https://www.estv.admin.ch/estv/de/home/direkte-bundessteuer/direkte-bundessteuer/dienstleistungen/formulare/lohnausweis.html" TargetMode="External"/><Relationship Id="rId5" Type="http://schemas.openxmlformats.org/officeDocument/2006/relationships/comments" Target="../comments1.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ahv-iv.ch/de/Merkbl&#228;tter-Formulare/Merkbl&#228;tter/Beitr&#228;ge-AHV-IV-EO-ALV"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D15"/>
  <sheetViews>
    <sheetView workbookViewId="0">
      <selection activeCell="D19" sqref="D19"/>
    </sheetView>
  </sheetViews>
  <sheetFormatPr baseColWidth="10" defaultRowHeight="12.75" x14ac:dyDescent="0.2"/>
  <cols>
    <col min="1" max="1" width="22" bestFit="1" customWidth="1"/>
    <col min="4" max="4" width="50.5" bestFit="1" customWidth="1"/>
  </cols>
  <sheetData>
    <row r="1" spans="1:4" x14ac:dyDescent="0.2">
      <c r="A1" s="2" t="s">
        <v>42</v>
      </c>
    </row>
    <row r="2" spans="1:4" x14ac:dyDescent="0.2">
      <c r="A2" t="s">
        <v>44</v>
      </c>
    </row>
    <row r="3" spans="1:4" x14ac:dyDescent="0.2">
      <c r="A3" t="s">
        <v>43</v>
      </c>
    </row>
    <row r="4" spans="1:4" x14ac:dyDescent="0.2">
      <c r="B4" t="s">
        <v>52</v>
      </c>
      <c r="C4" t="s">
        <v>53</v>
      </c>
    </row>
    <row r="5" spans="1:4" x14ac:dyDescent="0.2">
      <c r="A5" t="s">
        <v>50</v>
      </c>
      <c r="B5">
        <v>220</v>
      </c>
      <c r="C5">
        <v>270</v>
      </c>
    </row>
    <row r="6" spans="1:4" x14ac:dyDescent="0.2">
      <c r="A6" t="s">
        <v>51</v>
      </c>
      <c r="B6">
        <v>200</v>
      </c>
      <c r="C6">
        <v>250</v>
      </c>
    </row>
    <row r="8" spans="1:4" x14ac:dyDescent="0.2">
      <c r="A8" s="2" t="s">
        <v>55</v>
      </c>
      <c r="B8" s="2" t="s">
        <v>58</v>
      </c>
      <c r="C8" s="2" t="s">
        <v>59</v>
      </c>
      <c r="D8" s="2" t="s">
        <v>127</v>
      </c>
    </row>
    <row r="9" spans="1:4" x14ac:dyDescent="0.2">
      <c r="A9" t="s">
        <v>56</v>
      </c>
      <c r="B9" s="5" t="s">
        <v>57</v>
      </c>
      <c r="C9" s="3">
        <v>43706</v>
      </c>
    </row>
    <row r="10" spans="1:4" x14ac:dyDescent="0.2">
      <c r="A10" t="s">
        <v>126</v>
      </c>
      <c r="B10" s="5" t="s">
        <v>142</v>
      </c>
      <c r="C10" s="3">
        <v>43767</v>
      </c>
      <c r="D10" t="s">
        <v>128</v>
      </c>
    </row>
    <row r="11" spans="1:4" x14ac:dyDescent="0.2">
      <c r="A11" t="s">
        <v>144</v>
      </c>
      <c r="B11" s="5" t="s">
        <v>143</v>
      </c>
      <c r="C11" s="3">
        <v>43865</v>
      </c>
      <c r="D11" t="s">
        <v>145</v>
      </c>
    </row>
    <row r="13" spans="1:4" x14ac:dyDescent="0.2">
      <c r="A13" s="2" t="s">
        <v>69</v>
      </c>
    </row>
    <row r="14" spans="1:4" x14ac:dyDescent="0.2">
      <c r="A14">
        <v>4</v>
      </c>
      <c r="B14" s="18">
        <v>8.3299999999999999E-2</v>
      </c>
    </row>
    <row r="15" spans="1:4" x14ac:dyDescent="0.2">
      <c r="A15">
        <v>5</v>
      </c>
      <c r="B15" s="18">
        <v>0.10639999999999999</v>
      </c>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67"/>
  <sheetViews>
    <sheetView view="pageLayout" topLeftCell="A48" zoomScaleNormal="85" workbookViewId="0">
      <selection activeCell="I35" sqref="I35"/>
    </sheetView>
  </sheetViews>
  <sheetFormatPr baseColWidth="10" defaultRowHeight="12.75" x14ac:dyDescent="0.2"/>
  <cols>
    <col min="1" max="1" width="4.83203125" customWidth="1"/>
    <col min="2" max="2" width="15.83203125" customWidth="1"/>
    <col min="3" max="3" width="17.1640625" customWidth="1"/>
    <col min="4" max="4" width="12.33203125" customWidth="1"/>
    <col min="5" max="5" width="4.83203125" customWidth="1"/>
    <col min="6" max="6" width="15.83203125" customWidth="1"/>
    <col min="7" max="7" width="17.5" customWidth="1"/>
    <col min="8" max="8" width="12.33203125" customWidth="1"/>
    <col min="9" max="9" width="4.83203125" customWidth="1"/>
    <col min="10" max="10" width="15.83203125" customWidth="1"/>
    <col min="11" max="11" width="16.5" customWidth="1"/>
    <col min="12" max="12" width="3.6640625" customWidth="1"/>
    <col min="13" max="13" width="17" style="4" customWidth="1"/>
  </cols>
  <sheetData>
    <row r="1" spans="1:13" ht="25.5" x14ac:dyDescent="0.35">
      <c r="A1" s="6" t="s">
        <v>49</v>
      </c>
      <c r="B1" s="6"/>
      <c r="C1" s="6"/>
      <c r="D1" s="6"/>
      <c r="E1" s="6"/>
      <c r="F1" s="6"/>
      <c r="G1" s="6"/>
      <c r="H1" s="6"/>
      <c r="I1" s="6"/>
      <c r="J1" s="6"/>
      <c r="K1" s="6"/>
      <c r="L1" s="7" t="s">
        <v>60</v>
      </c>
      <c r="M1" s="21">
        <v>2026</v>
      </c>
    </row>
    <row r="2" spans="1:13" ht="6.75" customHeight="1" x14ac:dyDescent="0.2">
      <c r="A2" s="8"/>
      <c r="B2" s="8"/>
      <c r="C2" s="8"/>
      <c r="D2" s="8"/>
      <c r="E2" s="8"/>
      <c r="F2" s="8"/>
      <c r="G2" s="8"/>
      <c r="H2" s="8"/>
      <c r="I2" s="8"/>
      <c r="J2" s="8"/>
      <c r="K2" s="8"/>
      <c r="L2" s="8"/>
      <c r="M2" s="9"/>
    </row>
    <row r="3" spans="1:13" ht="17.100000000000001" customHeight="1" x14ac:dyDescent="0.3">
      <c r="A3" s="60" t="s">
        <v>80</v>
      </c>
      <c r="B3" s="60"/>
      <c r="C3" s="80" t="str">
        <f>IF(Januar!C3="","",Januar!C3)</f>
        <v/>
      </c>
      <c r="D3" s="80"/>
      <c r="E3" s="80"/>
      <c r="F3" s="60"/>
      <c r="G3" s="60" t="s">
        <v>85</v>
      </c>
      <c r="H3" s="79" t="str">
        <f>IF(Januar!H3="","",Januar!H3)</f>
        <v/>
      </c>
      <c r="I3" s="79"/>
      <c r="J3" s="79"/>
      <c r="K3" s="77"/>
      <c r="L3" s="60"/>
      <c r="M3" s="68"/>
    </row>
    <row r="4" spans="1:13" ht="17.100000000000001" customHeight="1" x14ac:dyDescent="0.3">
      <c r="A4" s="60" t="s">
        <v>81</v>
      </c>
      <c r="B4" s="60"/>
      <c r="C4" s="80" t="str">
        <f>IF(Januar!C4="","",Januar!C4)</f>
        <v/>
      </c>
      <c r="D4" s="80"/>
      <c r="E4" s="80"/>
      <c r="F4" s="60"/>
      <c r="G4" s="60" t="s">
        <v>157</v>
      </c>
      <c r="H4" s="79" t="str">
        <f>IF(Januar!H4="","",Januar!H4)</f>
        <v/>
      </c>
      <c r="I4" s="79"/>
      <c r="J4" s="79"/>
      <c r="K4" s="77"/>
      <c r="L4" s="60"/>
      <c r="M4" s="68"/>
    </row>
    <row r="5" spans="1:13" ht="17.100000000000001" customHeight="1" x14ac:dyDescent="0.3">
      <c r="A5" s="60" t="s">
        <v>82</v>
      </c>
      <c r="B5" s="60"/>
      <c r="C5" s="80" t="str">
        <f>IF(Januar!C4="","",Januar!C4)</f>
        <v/>
      </c>
      <c r="D5" s="80"/>
      <c r="E5" s="80"/>
      <c r="F5" s="60"/>
      <c r="G5" s="60" t="s">
        <v>158</v>
      </c>
      <c r="H5" s="79" t="str">
        <f>IF(Januar!H5="","",Januar!H5)</f>
        <v/>
      </c>
      <c r="I5" s="79"/>
      <c r="J5" s="79"/>
      <c r="K5" s="77"/>
      <c r="L5" s="60"/>
      <c r="M5" s="68"/>
    </row>
    <row r="6" spans="1:13" ht="17.100000000000001" customHeight="1" x14ac:dyDescent="0.3">
      <c r="A6" s="60"/>
      <c r="B6" s="60"/>
      <c r="C6" s="63" t="s">
        <v>23</v>
      </c>
      <c r="D6" s="63"/>
      <c r="E6" s="63"/>
      <c r="F6" s="60"/>
      <c r="G6" s="60" t="s">
        <v>159</v>
      </c>
      <c r="H6" s="79" t="str">
        <f>IF(Januar!H6="","",Januar!H6)</f>
        <v/>
      </c>
      <c r="I6" s="79"/>
      <c r="J6" s="79"/>
      <c r="K6" s="77"/>
      <c r="L6" s="60"/>
      <c r="M6" s="68"/>
    </row>
    <row r="7" spans="1:13" ht="17.100000000000001" customHeight="1" x14ac:dyDescent="0.3">
      <c r="A7" s="60" t="s">
        <v>83</v>
      </c>
      <c r="B7" s="60"/>
      <c r="C7" s="91">
        <f>DATE(M1,8,1)</f>
        <v>46235</v>
      </c>
      <c r="D7" s="91"/>
      <c r="E7" s="91"/>
      <c r="F7" s="60"/>
      <c r="G7" s="60" t="s">
        <v>160</v>
      </c>
      <c r="H7" s="79" t="str">
        <f>IF(Januar!H7="","",Januar!H7)</f>
        <v/>
      </c>
      <c r="I7" s="79"/>
      <c r="J7" s="79"/>
      <c r="K7" s="60" t="s">
        <v>161</v>
      </c>
      <c r="L7" s="89" t="str">
        <f>IF(Januar!L7="","",Januar!L7)</f>
        <v/>
      </c>
      <c r="M7" s="89"/>
    </row>
    <row r="8" spans="1:13" ht="17.100000000000001" customHeight="1" x14ac:dyDescent="0.3">
      <c r="A8" s="60" t="s">
        <v>84</v>
      </c>
      <c r="B8" s="60"/>
      <c r="C8" s="91">
        <f>EOMONTH(C7,0)</f>
        <v>46265</v>
      </c>
      <c r="D8" s="91"/>
      <c r="E8" s="91"/>
      <c r="F8" s="60"/>
      <c r="G8" s="60" t="s">
        <v>162</v>
      </c>
      <c r="H8" s="79" t="str">
        <f>IF(Januar!H8="","",Januar!H8)</f>
        <v/>
      </c>
      <c r="I8" s="79"/>
      <c r="J8" s="79"/>
      <c r="K8" s="77" t="s">
        <v>150</v>
      </c>
      <c r="L8" s="90" t="str">
        <f>IF(Januar!L8="","",Januar!L8)</f>
        <v/>
      </c>
      <c r="M8" s="90"/>
    </row>
    <row r="9" spans="1:13" ht="17.100000000000001" customHeight="1" x14ac:dyDescent="0.3">
      <c r="A9" s="60"/>
      <c r="B9" s="60"/>
      <c r="C9" s="60"/>
      <c r="D9" s="60"/>
      <c r="E9" s="60"/>
      <c r="F9" s="60"/>
      <c r="G9" s="77"/>
      <c r="H9" s="77"/>
      <c r="I9" s="77"/>
      <c r="J9" s="77"/>
      <c r="K9" s="77"/>
      <c r="L9" s="60"/>
      <c r="M9" s="68"/>
    </row>
    <row r="10" spans="1:13" ht="7.5" customHeight="1" x14ac:dyDescent="0.3">
      <c r="A10" s="60"/>
      <c r="B10" s="60"/>
      <c r="C10" s="60"/>
      <c r="D10" s="60"/>
      <c r="E10" s="60"/>
      <c r="F10" s="60"/>
      <c r="G10" s="60"/>
      <c r="H10" s="60"/>
      <c r="I10" s="60"/>
      <c r="J10" s="60"/>
      <c r="K10" s="60"/>
      <c r="L10" s="60"/>
      <c r="M10" s="68"/>
    </row>
    <row r="11" spans="1:13" ht="17.100000000000001" customHeight="1" x14ac:dyDescent="0.3">
      <c r="A11" s="24" t="s">
        <v>163</v>
      </c>
      <c r="B11" s="25"/>
      <c r="C11" s="25"/>
      <c r="D11" s="25"/>
      <c r="E11" s="25"/>
      <c r="F11" s="25"/>
      <c r="G11" s="25"/>
      <c r="H11" s="25"/>
      <c r="I11" s="25"/>
      <c r="J11" s="25"/>
      <c r="K11" s="26"/>
      <c r="L11" s="85" t="s">
        <v>139</v>
      </c>
      <c r="M11" s="86"/>
    </row>
    <row r="12" spans="1:13" ht="17.100000000000001" customHeight="1" x14ac:dyDescent="0.3">
      <c r="A12" s="27" t="s">
        <v>4</v>
      </c>
      <c r="B12" s="25" t="s">
        <v>86</v>
      </c>
      <c r="C12" s="25"/>
      <c r="D12" s="25"/>
      <c r="E12" s="25"/>
      <c r="F12" s="25"/>
      <c r="G12" s="25"/>
      <c r="H12" s="25"/>
      <c r="I12" s="25"/>
      <c r="J12" s="25"/>
      <c r="K12" s="26"/>
      <c r="L12" s="87"/>
      <c r="M12" s="88"/>
    </row>
    <row r="13" spans="1:13" ht="17.100000000000001" customHeight="1" x14ac:dyDescent="0.3">
      <c r="A13" s="28">
        <v>1.1000000000000001</v>
      </c>
      <c r="B13" s="25" t="s">
        <v>87</v>
      </c>
      <c r="C13" s="25"/>
      <c r="D13" s="25"/>
      <c r="E13" s="25"/>
      <c r="F13" s="25"/>
      <c r="G13" s="25"/>
      <c r="H13" s="25"/>
      <c r="I13" s="25"/>
      <c r="J13" s="25"/>
      <c r="K13" s="26"/>
      <c r="L13" s="29" t="s">
        <v>2</v>
      </c>
      <c r="M13" s="30"/>
    </row>
    <row r="14" spans="1:13" ht="17.100000000000001" customHeight="1" x14ac:dyDescent="0.3">
      <c r="A14" s="31">
        <v>1.2</v>
      </c>
      <c r="B14" s="25" t="s">
        <v>88</v>
      </c>
      <c r="C14" s="25"/>
      <c r="D14" s="25"/>
      <c r="E14" s="25"/>
      <c r="F14" s="25"/>
      <c r="G14" s="32"/>
      <c r="H14" s="25" t="s">
        <v>90</v>
      </c>
      <c r="I14" s="25"/>
      <c r="J14" s="25" t="s">
        <v>140</v>
      </c>
      <c r="K14" s="33"/>
      <c r="L14" s="34" t="s">
        <v>2</v>
      </c>
      <c r="M14" s="35">
        <f>K14*G14</f>
        <v>0</v>
      </c>
    </row>
    <row r="15" spans="1:13" ht="17.100000000000001" customHeight="1" x14ac:dyDescent="0.3">
      <c r="A15" s="31"/>
      <c r="B15" s="25" t="s">
        <v>70</v>
      </c>
      <c r="C15" s="32">
        <v>4</v>
      </c>
      <c r="D15" s="36" t="s">
        <v>79</v>
      </c>
      <c r="E15" s="25"/>
      <c r="F15" s="25"/>
      <c r="G15" s="37">
        <f>LOOKUP(C15,Q!A14:B15)</f>
        <v>8.3299999999999999E-2</v>
      </c>
      <c r="H15" s="25" t="s">
        <v>89</v>
      </c>
      <c r="I15" s="25"/>
      <c r="J15" s="25"/>
      <c r="K15" s="26"/>
      <c r="L15" s="29" t="s">
        <v>2</v>
      </c>
      <c r="M15" s="38">
        <f>M14*G15</f>
        <v>0</v>
      </c>
    </row>
    <row r="16" spans="1:13" ht="17.100000000000001" customHeight="1" x14ac:dyDescent="0.3">
      <c r="A16" s="31">
        <v>1.3</v>
      </c>
      <c r="B16" s="32"/>
      <c r="C16" s="32"/>
      <c r="D16" s="32"/>
      <c r="E16" s="32"/>
      <c r="F16" s="32"/>
      <c r="G16" s="32"/>
      <c r="H16" s="32"/>
      <c r="I16" s="32"/>
      <c r="J16" s="32"/>
      <c r="K16" s="33"/>
      <c r="L16" s="34" t="s">
        <v>2</v>
      </c>
      <c r="M16" s="30"/>
    </row>
    <row r="17" spans="1:13" ht="17.100000000000001" customHeight="1" x14ac:dyDescent="0.3">
      <c r="A17" s="28" t="s">
        <v>5</v>
      </c>
      <c r="B17" s="25" t="s">
        <v>91</v>
      </c>
      <c r="C17" s="25"/>
      <c r="D17" s="25"/>
      <c r="E17" s="25"/>
      <c r="F17" s="25"/>
      <c r="G17" s="25"/>
      <c r="H17" s="25"/>
      <c r="I17" s="25"/>
      <c r="J17" s="25"/>
      <c r="K17" s="26"/>
      <c r="L17" s="39"/>
      <c r="M17" s="35"/>
    </row>
    <row r="18" spans="1:13" ht="17.100000000000001" customHeight="1" x14ac:dyDescent="0.3">
      <c r="A18" s="31">
        <v>2.1</v>
      </c>
      <c r="B18" s="25" t="s">
        <v>45</v>
      </c>
      <c r="C18" s="25"/>
      <c r="D18" s="25"/>
      <c r="E18" s="25"/>
      <c r="F18" s="25"/>
      <c r="G18" s="40">
        <f>L62</f>
        <v>0</v>
      </c>
      <c r="H18" s="25" t="s">
        <v>90</v>
      </c>
      <c r="I18" s="25"/>
      <c r="J18" s="25" t="s">
        <v>141</v>
      </c>
      <c r="K18" s="41">
        <f>M13/227*1.25</f>
        <v>0</v>
      </c>
      <c r="L18" s="34" t="s">
        <v>2</v>
      </c>
      <c r="M18" s="35">
        <f>G18*K18</f>
        <v>0</v>
      </c>
    </row>
    <row r="19" spans="1:13" ht="17.100000000000001" customHeight="1" x14ac:dyDescent="0.3">
      <c r="A19" s="31">
        <v>2.2000000000000002</v>
      </c>
      <c r="B19" s="25" t="s">
        <v>93</v>
      </c>
      <c r="C19" s="25"/>
      <c r="D19" s="25"/>
      <c r="E19" s="25"/>
      <c r="F19" s="25"/>
      <c r="G19" s="32"/>
      <c r="H19" s="25" t="s">
        <v>92</v>
      </c>
      <c r="I19" s="25"/>
      <c r="J19" s="25" t="s">
        <v>140</v>
      </c>
      <c r="K19" s="42"/>
      <c r="L19" s="43" t="s">
        <v>2</v>
      </c>
      <c r="M19" s="35">
        <f>K19*G19</f>
        <v>0</v>
      </c>
    </row>
    <row r="20" spans="1:13" ht="17.100000000000001" customHeight="1" x14ac:dyDescent="0.3">
      <c r="A20" s="31">
        <v>2.2999999999999998</v>
      </c>
      <c r="B20" s="32"/>
      <c r="C20" s="32"/>
      <c r="D20" s="32"/>
      <c r="E20" s="32"/>
      <c r="F20" s="32"/>
      <c r="G20" s="32"/>
      <c r="H20" s="32"/>
      <c r="I20" s="32"/>
      <c r="J20" s="32"/>
      <c r="K20" s="33"/>
      <c r="L20" s="44" t="s">
        <v>2</v>
      </c>
      <c r="M20" s="30"/>
    </row>
    <row r="21" spans="1:13" ht="17.100000000000001" customHeight="1" x14ac:dyDescent="0.3">
      <c r="A21" s="45" t="s">
        <v>21</v>
      </c>
      <c r="B21" s="24" t="s">
        <v>94</v>
      </c>
      <c r="C21" s="25"/>
      <c r="D21" s="25"/>
      <c r="E21" s="25"/>
      <c r="F21" s="25"/>
      <c r="G21" s="25"/>
      <c r="H21" s="25"/>
      <c r="I21" s="25"/>
      <c r="J21" s="25"/>
      <c r="K21" s="26"/>
      <c r="L21" s="29" t="s">
        <v>22</v>
      </c>
      <c r="M21" s="35">
        <f>SUM(M13:M20)</f>
        <v>0</v>
      </c>
    </row>
    <row r="22" spans="1:13" ht="17.100000000000001" customHeight="1" x14ac:dyDescent="0.3">
      <c r="A22" s="28" t="s">
        <v>6</v>
      </c>
      <c r="B22" s="25" t="s">
        <v>95</v>
      </c>
      <c r="C22" s="25"/>
      <c r="D22" s="25"/>
      <c r="E22" s="25"/>
      <c r="F22" s="25"/>
      <c r="G22" s="32"/>
      <c r="H22" s="25" t="s">
        <v>92</v>
      </c>
      <c r="I22" s="25"/>
      <c r="J22" s="25" t="s">
        <v>140</v>
      </c>
      <c r="K22" s="33"/>
      <c r="L22" s="46" t="s">
        <v>2</v>
      </c>
      <c r="M22" s="47">
        <f>G22*K22</f>
        <v>0</v>
      </c>
    </row>
    <row r="23" spans="1:13" ht="17.100000000000001" customHeight="1" x14ac:dyDescent="0.3">
      <c r="A23" s="28" t="s">
        <v>7</v>
      </c>
      <c r="B23" s="25" t="s">
        <v>96</v>
      </c>
      <c r="C23" s="25"/>
      <c r="D23" s="25"/>
      <c r="E23" s="25"/>
      <c r="F23" s="25"/>
      <c r="G23" s="25"/>
      <c r="H23" s="25"/>
      <c r="I23" s="25"/>
      <c r="J23" s="25"/>
      <c r="K23" s="26"/>
      <c r="L23" s="39"/>
      <c r="M23" s="48"/>
    </row>
    <row r="24" spans="1:13" ht="17.100000000000001" customHeight="1" x14ac:dyDescent="0.3">
      <c r="A24" s="25">
        <v>5.0999999999999996</v>
      </c>
      <c r="B24" s="25" t="s">
        <v>97</v>
      </c>
      <c r="C24" s="25"/>
      <c r="D24" s="25"/>
      <c r="E24" s="25"/>
      <c r="F24" s="25"/>
      <c r="G24" s="25"/>
      <c r="H24" s="25"/>
      <c r="I24" s="25"/>
      <c r="J24" s="25"/>
      <c r="K24" s="26"/>
      <c r="L24" s="39"/>
      <c r="M24" s="48"/>
    </row>
    <row r="25" spans="1:13" ht="17.100000000000001" customHeight="1" x14ac:dyDescent="0.3">
      <c r="A25" s="49" t="s">
        <v>8</v>
      </c>
      <c r="B25" s="32"/>
      <c r="C25" s="25" t="s">
        <v>152</v>
      </c>
      <c r="D25" s="25"/>
      <c r="E25" s="25"/>
      <c r="F25" s="25"/>
      <c r="G25" s="25"/>
      <c r="H25" s="32" t="s">
        <v>51</v>
      </c>
      <c r="I25" s="25"/>
      <c r="J25" s="25" t="s">
        <v>140</v>
      </c>
      <c r="K25" s="50">
        <v>215</v>
      </c>
      <c r="L25" s="34" t="s">
        <v>2</v>
      </c>
      <c r="M25" s="35">
        <f>B25*K25</f>
        <v>0</v>
      </c>
    </row>
    <row r="26" spans="1:13" ht="17.100000000000001" customHeight="1" x14ac:dyDescent="0.3">
      <c r="A26" s="49" t="s">
        <v>8</v>
      </c>
      <c r="B26" s="32"/>
      <c r="C26" s="25" t="s">
        <v>153</v>
      </c>
      <c r="D26" s="25"/>
      <c r="E26" s="25"/>
      <c r="F26" s="25"/>
      <c r="G26" s="25"/>
      <c r="H26" s="32" t="str">
        <f>H25</f>
        <v>Talgebiet</v>
      </c>
      <c r="I26" s="25"/>
      <c r="J26" s="25" t="s">
        <v>140</v>
      </c>
      <c r="K26" s="50">
        <v>268</v>
      </c>
      <c r="L26" s="34" t="s">
        <v>2</v>
      </c>
      <c r="M26" s="35">
        <f>B26*K26</f>
        <v>0</v>
      </c>
    </row>
    <row r="27" spans="1:13" ht="17.100000000000001" customHeight="1" x14ac:dyDescent="0.3">
      <c r="A27" s="49" t="s">
        <v>9</v>
      </c>
      <c r="B27" s="32"/>
      <c r="C27" s="25" t="s">
        <v>41</v>
      </c>
      <c r="D27" s="25"/>
      <c r="E27" s="25"/>
      <c r="F27" s="25"/>
      <c r="G27" s="25"/>
      <c r="H27" s="25"/>
      <c r="I27" s="25"/>
      <c r="J27" s="25" t="s">
        <v>140</v>
      </c>
      <c r="K27" s="50">
        <v>100</v>
      </c>
      <c r="L27" s="34" t="s">
        <v>2</v>
      </c>
      <c r="M27" s="35">
        <f>B27*K27</f>
        <v>0</v>
      </c>
    </row>
    <row r="28" spans="1:13" ht="17.100000000000001" customHeight="1" x14ac:dyDescent="0.3">
      <c r="A28" s="45" t="s">
        <v>20</v>
      </c>
      <c r="B28" s="24" t="s">
        <v>98</v>
      </c>
      <c r="C28" s="25"/>
      <c r="D28" s="25"/>
      <c r="E28" s="25"/>
      <c r="F28" s="25"/>
      <c r="G28" s="25"/>
      <c r="H28" s="25"/>
      <c r="I28" s="25"/>
      <c r="J28" s="25"/>
      <c r="K28" s="26"/>
      <c r="L28" s="29" t="s">
        <v>22</v>
      </c>
      <c r="M28" s="35">
        <f>SUM(M21:M27)</f>
        <v>0</v>
      </c>
    </row>
    <row r="29" spans="1:13" ht="17.100000000000001" customHeight="1" x14ac:dyDescent="0.3">
      <c r="A29" s="51" t="s">
        <v>10</v>
      </c>
      <c r="B29" s="25" t="s">
        <v>99</v>
      </c>
      <c r="C29" s="25"/>
      <c r="D29" s="25"/>
      <c r="E29" s="25"/>
      <c r="F29" s="25"/>
      <c r="G29" s="25"/>
      <c r="H29" s="25"/>
      <c r="I29" s="25"/>
      <c r="J29" s="25"/>
      <c r="K29" s="26"/>
      <c r="L29" s="52"/>
      <c r="M29" s="53"/>
    </row>
    <row r="30" spans="1:13" ht="17.100000000000001" customHeight="1" x14ac:dyDescent="0.3">
      <c r="A30" s="25">
        <v>7.1</v>
      </c>
      <c r="B30" s="54" t="s">
        <v>100</v>
      </c>
      <c r="C30" s="25"/>
      <c r="D30" s="25"/>
      <c r="E30" s="25"/>
      <c r="F30" s="25"/>
      <c r="G30" s="25"/>
      <c r="H30" s="25"/>
      <c r="I30" s="25"/>
      <c r="J30" s="25"/>
      <c r="K30" s="26"/>
      <c r="L30" s="39"/>
      <c r="M30" s="55"/>
    </row>
    <row r="31" spans="1:13" ht="17.100000000000001" customHeight="1" x14ac:dyDescent="0.3">
      <c r="A31" s="25">
        <v>7.2</v>
      </c>
      <c r="B31" s="32"/>
      <c r="C31" s="32"/>
      <c r="D31" s="32"/>
      <c r="E31" s="32"/>
      <c r="F31" s="32"/>
      <c r="G31" s="32"/>
      <c r="H31" s="32"/>
      <c r="I31" s="32"/>
      <c r="J31" s="32"/>
      <c r="K31" s="33"/>
      <c r="L31" s="56"/>
      <c r="M31" s="30"/>
    </row>
    <row r="32" spans="1:13" ht="17.100000000000001" customHeight="1" x14ac:dyDescent="0.3">
      <c r="A32" s="24" t="s">
        <v>101</v>
      </c>
      <c r="B32" s="24"/>
      <c r="C32" s="24"/>
      <c r="D32" s="24"/>
      <c r="E32" s="24"/>
      <c r="F32" s="24"/>
      <c r="G32" s="24"/>
      <c r="H32" s="24"/>
      <c r="I32" s="24"/>
      <c r="J32" s="24"/>
      <c r="K32" s="24"/>
      <c r="L32" s="57"/>
      <c r="M32" s="58"/>
    </row>
    <row r="33" spans="1:13" ht="17.100000000000001" customHeight="1" x14ac:dyDescent="0.3">
      <c r="A33" s="51" t="s">
        <v>11</v>
      </c>
      <c r="B33" s="25" t="s">
        <v>102</v>
      </c>
      <c r="C33" s="25"/>
      <c r="D33" s="25"/>
      <c r="E33" s="25"/>
      <c r="F33" s="25"/>
      <c r="G33" s="25"/>
      <c r="H33" s="32">
        <v>6.4</v>
      </c>
      <c r="I33" s="25" t="s">
        <v>115</v>
      </c>
      <c r="J33" s="25"/>
      <c r="K33" s="25"/>
      <c r="L33" s="29" t="s">
        <v>3</v>
      </c>
      <c r="M33" s="38">
        <f>M21*H33/100</f>
        <v>0</v>
      </c>
    </row>
    <row r="34" spans="1:13" ht="17.100000000000001" customHeight="1" x14ac:dyDescent="0.3">
      <c r="A34" s="51" t="s">
        <v>12</v>
      </c>
      <c r="B34" s="25" t="s">
        <v>103</v>
      </c>
      <c r="C34" s="25"/>
      <c r="D34" s="25"/>
      <c r="E34" s="25"/>
      <c r="F34" s="25"/>
      <c r="G34" s="25"/>
      <c r="H34" s="32">
        <v>1.607</v>
      </c>
      <c r="I34" s="25" t="s">
        <v>115</v>
      </c>
      <c r="J34" s="25"/>
      <c r="K34" s="25"/>
      <c r="L34" s="29" t="s">
        <v>3</v>
      </c>
      <c r="M34" s="35">
        <f>M21*H34/100</f>
        <v>0</v>
      </c>
    </row>
    <row r="35" spans="1:13" ht="17.100000000000001" customHeight="1" x14ac:dyDescent="0.3">
      <c r="A35" s="51" t="s">
        <v>13</v>
      </c>
      <c r="B35" s="25" t="s">
        <v>104</v>
      </c>
      <c r="C35" s="25"/>
      <c r="D35" s="25"/>
      <c r="E35" s="25"/>
      <c r="F35" s="25"/>
      <c r="G35" s="25"/>
      <c r="H35" s="25"/>
      <c r="I35" s="25"/>
      <c r="J35" s="25"/>
      <c r="K35" s="25"/>
      <c r="L35" s="29" t="s">
        <v>3</v>
      </c>
      <c r="M35" s="59"/>
    </row>
    <row r="36" spans="1:13" ht="17.100000000000001" customHeight="1" x14ac:dyDescent="0.3">
      <c r="A36" s="51" t="s">
        <v>14</v>
      </c>
      <c r="B36" s="25" t="s">
        <v>105</v>
      </c>
      <c r="C36" s="25"/>
      <c r="D36" s="25"/>
      <c r="E36" s="25"/>
      <c r="F36" s="25"/>
      <c r="G36" s="25"/>
      <c r="H36" s="32">
        <v>0.35</v>
      </c>
      <c r="I36" s="25" t="s">
        <v>116</v>
      </c>
      <c r="J36" s="25"/>
      <c r="K36" s="25"/>
      <c r="L36" s="29" t="s">
        <v>3</v>
      </c>
      <c r="M36" s="35">
        <f>(M21+M22)*H36/100</f>
        <v>0</v>
      </c>
    </row>
    <row r="37" spans="1:13" ht="17.100000000000001" customHeight="1" x14ac:dyDescent="0.3">
      <c r="A37" s="51" t="s">
        <v>15</v>
      </c>
      <c r="B37" s="25" t="s">
        <v>106</v>
      </c>
      <c r="C37" s="25"/>
      <c r="D37" s="25"/>
      <c r="E37" s="25" t="s">
        <v>110</v>
      </c>
      <c r="F37" s="60"/>
      <c r="G37" s="25"/>
      <c r="H37" s="25"/>
      <c r="I37" s="25"/>
      <c r="J37" s="25"/>
      <c r="K37" s="61"/>
      <c r="L37" s="29" t="s">
        <v>3</v>
      </c>
      <c r="M37" s="35">
        <f>M21*K37/100</f>
        <v>0</v>
      </c>
    </row>
    <row r="38" spans="1:13" ht="17.100000000000001" customHeight="1" x14ac:dyDescent="0.3">
      <c r="A38" s="51" t="s">
        <v>16</v>
      </c>
      <c r="B38" s="25" t="s">
        <v>107</v>
      </c>
      <c r="C38" s="25"/>
      <c r="D38" s="25"/>
      <c r="E38" s="25" t="s">
        <v>111</v>
      </c>
      <c r="F38" s="25"/>
      <c r="G38" s="25"/>
      <c r="H38" s="25"/>
      <c r="I38" s="25"/>
      <c r="J38" s="25"/>
      <c r="K38" s="61"/>
      <c r="L38" s="29" t="s">
        <v>3</v>
      </c>
      <c r="M38" s="35">
        <f>M28*K38/100</f>
        <v>0</v>
      </c>
    </row>
    <row r="39" spans="1:13" ht="17.100000000000001" customHeight="1" x14ac:dyDescent="0.3">
      <c r="A39" s="51" t="s">
        <v>17</v>
      </c>
      <c r="B39" s="25" t="s">
        <v>108</v>
      </c>
      <c r="C39" s="25"/>
      <c r="D39" s="25"/>
      <c r="E39" s="25"/>
      <c r="F39" s="25"/>
      <c r="G39" s="25"/>
      <c r="H39" s="25"/>
      <c r="I39" s="25"/>
      <c r="J39" s="25"/>
      <c r="K39" s="25"/>
      <c r="L39" s="29"/>
      <c r="M39" s="35"/>
    </row>
    <row r="40" spans="1:13" ht="17.100000000000001" customHeight="1" x14ac:dyDescent="0.3">
      <c r="A40" s="28">
        <v>14.1</v>
      </c>
      <c r="B40" s="25" t="s">
        <v>154</v>
      </c>
      <c r="C40" s="25"/>
      <c r="D40" s="25"/>
      <c r="E40" s="25"/>
      <c r="F40" s="32" t="s">
        <v>43</v>
      </c>
      <c r="G40" s="25"/>
      <c r="H40" s="25"/>
      <c r="I40" s="25"/>
      <c r="J40" s="25" t="s">
        <v>140</v>
      </c>
      <c r="K40" s="62" t="str">
        <f>IF(F40="Ja",345,"")</f>
        <v/>
      </c>
      <c r="L40" s="34" t="s">
        <v>3</v>
      </c>
      <c r="M40" s="35" t="str">
        <f>K40</f>
        <v/>
      </c>
    </row>
    <row r="41" spans="1:13" ht="17.100000000000001" customHeight="1" x14ac:dyDescent="0.3">
      <c r="A41" s="31">
        <v>14.2</v>
      </c>
      <c r="B41" s="25" t="s">
        <v>109</v>
      </c>
      <c r="C41" s="25"/>
      <c r="D41" s="25"/>
      <c r="E41" s="25"/>
      <c r="F41" s="63"/>
      <c r="G41" s="25" t="s">
        <v>112</v>
      </c>
      <c r="H41" s="25"/>
      <c r="I41" s="25"/>
      <c r="J41" s="25" t="s">
        <v>140</v>
      </c>
      <c r="K41" s="64">
        <v>3.5</v>
      </c>
      <c r="L41" s="34" t="s">
        <v>3</v>
      </c>
      <c r="M41" s="35">
        <f t="shared" ref="M41:M43" si="0">F41*K41</f>
        <v>0</v>
      </c>
    </row>
    <row r="42" spans="1:13" ht="17.100000000000001" customHeight="1" x14ac:dyDescent="0.3">
      <c r="A42" s="25"/>
      <c r="B42" s="25"/>
      <c r="C42" s="25"/>
      <c r="D42" s="25"/>
      <c r="E42" s="25"/>
      <c r="F42" s="32"/>
      <c r="G42" s="25" t="s">
        <v>113</v>
      </c>
      <c r="H42" s="25"/>
      <c r="I42" s="25"/>
      <c r="J42" s="25" t="s">
        <v>140</v>
      </c>
      <c r="K42" s="64">
        <v>10</v>
      </c>
      <c r="L42" s="34" t="s">
        <v>3</v>
      </c>
      <c r="M42" s="35">
        <f t="shared" si="0"/>
        <v>0</v>
      </c>
    </row>
    <row r="43" spans="1:13" ht="17.100000000000001" customHeight="1" x14ac:dyDescent="0.3">
      <c r="A43" s="25"/>
      <c r="B43" s="25"/>
      <c r="C43" s="25"/>
      <c r="D43" s="25"/>
      <c r="E43" s="25"/>
      <c r="F43" s="32"/>
      <c r="G43" s="25" t="s">
        <v>114</v>
      </c>
      <c r="H43" s="25"/>
      <c r="I43" s="25"/>
      <c r="J43" s="25" t="s">
        <v>140</v>
      </c>
      <c r="K43" s="64">
        <v>8</v>
      </c>
      <c r="L43" s="34" t="s">
        <v>3</v>
      </c>
      <c r="M43" s="35">
        <f t="shared" si="0"/>
        <v>0</v>
      </c>
    </row>
    <row r="44" spans="1:13" ht="17.100000000000001" customHeight="1" x14ac:dyDescent="0.3">
      <c r="A44" s="51" t="s">
        <v>18</v>
      </c>
      <c r="B44" s="25" t="s">
        <v>155</v>
      </c>
      <c r="C44" s="25"/>
      <c r="D44" s="25"/>
      <c r="E44" s="25"/>
      <c r="F44" s="25"/>
      <c r="G44" s="25"/>
      <c r="H44" s="25"/>
      <c r="I44" s="25"/>
      <c r="J44" s="25"/>
      <c r="K44" s="25"/>
      <c r="L44" s="29" t="s">
        <v>3</v>
      </c>
      <c r="M44" s="48"/>
    </row>
    <row r="45" spans="1:13" ht="17.100000000000001" customHeight="1" x14ac:dyDescent="0.3">
      <c r="A45" s="51" t="s">
        <v>19</v>
      </c>
      <c r="B45" s="32" t="s">
        <v>137</v>
      </c>
      <c r="C45" s="32"/>
      <c r="D45" s="32"/>
      <c r="E45" s="32"/>
      <c r="F45" s="32"/>
      <c r="G45" s="32"/>
      <c r="H45" s="32"/>
      <c r="I45" s="32"/>
      <c r="J45" s="32"/>
      <c r="K45" s="32"/>
      <c r="L45" s="44" t="s">
        <v>3</v>
      </c>
      <c r="M45" s="30"/>
    </row>
    <row r="46" spans="1:13" ht="17.100000000000001" customHeight="1" x14ac:dyDescent="0.3">
      <c r="A46" s="24" t="s">
        <v>118</v>
      </c>
      <c r="B46" s="25"/>
      <c r="C46" s="25"/>
      <c r="D46" s="25"/>
      <c r="E46" s="25"/>
      <c r="F46" s="25"/>
      <c r="G46" s="25"/>
      <c r="H46" s="25"/>
      <c r="I46" s="25"/>
      <c r="J46" s="25"/>
      <c r="K46" s="25"/>
      <c r="L46" s="39"/>
      <c r="M46" s="65">
        <f>M28-SUM(M33:M45)</f>
        <v>0</v>
      </c>
    </row>
    <row r="47" spans="1:13" ht="9" customHeight="1" x14ac:dyDescent="0.3">
      <c r="A47" s="60"/>
      <c r="B47" s="60"/>
      <c r="C47" s="60"/>
      <c r="D47" s="60"/>
      <c r="E47" s="60"/>
      <c r="F47" s="60"/>
      <c r="G47" s="60"/>
      <c r="H47" s="60"/>
      <c r="I47" s="60"/>
      <c r="J47" s="60"/>
      <c r="K47" s="60"/>
      <c r="L47" s="60"/>
      <c r="M47" s="66"/>
    </row>
    <row r="48" spans="1:13" ht="17.100000000000001" customHeight="1" x14ac:dyDescent="0.3">
      <c r="A48" s="67" t="s">
        <v>117</v>
      </c>
      <c r="B48" s="60"/>
      <c r="C48" s="60"/>
      <c r="D48" s="60"/>
      <c r="E48" s="60"/>
      <c r="F48" s="60"/>
      <c r="G48" s="60"/>
      <c r="H48" s="60"/>
      <c r="I48" s="60"/>
      <c r="J48" s="60"/>
      <c r="K48" s="60"/>
      <c r="L48" s="60"/>
      <c r="M48" s="68"/>
    </row>
    <row r="49" spans="1:13" ht="6" customHeight="1" x14ac:dyDescent="0.3">
      <c r="A49" s="60"/>
      <c r="B49" s="60"/>
      <c r="C49" s="60"/>
      <c r="D49" s="60"/>
      <c r="E49" s="60"/>
      <c r="F49" s="60"/>
      <c r="G49" s="60"/>
      <c r="H49" s="60"/>
      <c r="I49" s="60"/>
      <c r="J49" s="60"/>
      <c r="K49" s="60"/>
      <c r="L49" s="60"/>
      <c r="M49" s="68"/>
    </row>
    <row r="50" spans="1:13" s="1" customFormat="1" ht="33" x14ac:dyDescent="0.3">
      <c r="A50" s="69"/>
      <c r="B50" s="70" t="s">
        <v>24</v>
      </c>
      <c r="C50" s="70" t="s">
        <v>25</v>
      </c>
      <c r="D50" s="70" t="s">
        <v>45</v>
      </c>
      <c r="E50" s="69"/>
      <c r="F50" s="70" t="str">
        <f>B50</f>
        <v>Freitage</v>
      </c>
      <c r="G50" s="70" t="str">
        <f>C50</f>
        <v>Ferientage</v>
      </c>
      <c r="H50" s="70" t="s">
        <v>45</v>
      </c>
      <c r="I50" s="69"/>
      <c r="J50" s="70" t="str">
        <f>B50</f>
        <v>Freitage</v>
      </c>
      <c r="K50" s="70" t="str">
        <f>C50</f>
        <v>Ferientage</v>
      </c>
      <c r="L50" s="83" t="s">
        <v>45</v>
      </c>
      <c r="M50" s="84"/>
    </row>
    <row r="51" spans="1:13" ht="17.100000000000001" customHeight="1" x14ac:dyDescent="0.3">
      <c r="A51" s="69">
        <v>1</v>
      </c>
      <c r="B51" s="71"/>
      <c r="C51" s="71"/>
      <c r="D51" s="71"/>
      <c r="E51" s="69">
        <v>11</v>
      </c>
      <c r="F51" s="71"/>
      <c r="G51" s="71"/>
      <c r="H51" s="71"/>
      <c r="I51" s="69">
        <v>21</v>
      </c>
      <c r="J51" s="71"/>
      <c r="K51" s="71"/>
      <c r="L51" s="81"/>
      <c r="M51" s="82"/>
    </row>
    <row r="52" spans="1:13" ht="17.100000000000001" customHeight="1" x14ac:dyDescent="0.3">
      <c r="A52" s="69">
        <v>2</v>
      </c>
      <c r="B52" s="71"/>
      <c r="C52" s="71"/>
      <c r="D52" s="71"/>
      <c r="E52" s="69">
        <v>12</v>
      </c>
      <c r="F52" s="71"/>
      <c r="G52" s="71"/>
      <c r="H52" s="71"/>
      <c r="I52" s="69">
        <v>22</v>
      </c>
      <c r="J52" s="71"/>
      <c r="K52" s="71"/>
      <c r="L52" s="81"/>
      <c r="M52" s="82"/>
    </row>
    <row r="53" spans="1:13" ht="17.100000000000001" customHeight="1" x14ac:dyDescent="0.3">
      <c r="A53" s="69">
        <v>3</v>
      </c>
      <c r="B53" s="71"/>
      <c r="C53" s="71"/>
      <c r="D53" s="71"/>
      <c r="E53" s="69">
        <v>13</v>
      </c>
      <c r="F53" s="71"/>
      <c r="G53" s="71"/>
      <c r="H53" s="71"/>
      <c r="I53" s="69">
        <v>23</v>
      </c>
      <c r="J53" s="71"/>
      <c r="K53" s="71"/>
      <c r="L53" s="81"/>
      <c r="M53" s="82"/>
    </row>
    <row r="54" spans="1:13" ht="17.100000000000001" customHeight="1" x14ac:dyDescent="0.3">
      <c r="A54" s="69">
        <v>4</v>
      </c>
      <c r="B54" s="71"/>
      <c r="C54" s="71"/>
      <c r="D54" s="71"/>
      <c r="E54" s="69">
        <v>14</v>
      </c>
      <c r="F54" s="71"/>
      <c r="G54" s="71"/>
      <c r="H54" s="71"/>
      <c r="I54" s="69">
        <v>24</v>
      </c>
      <c r="J54" s="71"/>
      <c r="K54" s="71"/>
      <c r="L54" s="81"/>
      <c r="M54" s="82"/>
    </row>
    <row r="55" spans="1:13" ht="17.100000000000001" customHeight="1" x14ac:dyDescent="0.3">
      <c r="A55" s="69">
        <v>5</v>
      </c>
      <c r="B55" s="71"/>
      <c r="C55" s="71"/>
      <c r="D55" s="71"/>
      <c r="E55" s="69">
        <v>15</v>
      </c>
      <c r="F55" s="71"/>
      <c r="G55" s="71"/>
      <c r="H55" s="71"/>
      <c r="I55" s="69">
        <v>25</v>
      </c>
      <c r="J55" s="71"/>
      <c r="K55" s="71"/>
      <c r="L55" s="81"/>
      <c r="M55" s="82"/>
    </row>
    <row r="56" spans="1:13" ht="17.100000000000001" customHeight="1" x14ac:dyDescent="0.3">
      <c r="A56" s="69">
        <v>6</v>
      </c>
      <c r="B56" s="71"/>
      <c r="C56" s="71"/>
      <c r="D56" s="71"/>
      <c r="E56" s="69">
        <v>16</v>
      </c>
      <c r="F56" s="71"/>
      <c r="G56" s="71"/>
      <c r="H56" s="71"/>
      <c r="I56" s="69">
        <v>26</v>
      </c>
      <c r="J56" s="71"/>
      <c r="K56" s="71"/>
      <c r="L56" s="81"/>
      <c r="M56" s="82"/>
    </row>
    <row r="57" spans="1:13" ht="17.100000000000001" customHeight="1" x14ac:dyDescent="0.3">
      <c r="A57" s="69">
        <v>7</v>
      </c>
      <c r="B57" s="71"/>
      <c r="C57" s="71"/>
      <c r="D57" s="71"/>
      <c r="E57" s="69">
        <v>17</v>
      </c>
      <c r="F57" s="71"/>
      <c r="G57" s="71"/>
      <c r="H57" s="71"/>
      <c r="I57" s="69">
        <v>27</v>
      </c>
      <c r="J57" s="71"/>
      <c r="K57" s="71"/>
      <c r="L57" s="81"/>
      <c r="M57" s="82"/>
    </row>
    <row r="58" spans="1:13" ht="17.100000000000001" customHeight="1" x14ac:dyDescent="0.3">
      <c r="A58" s="69">
        <v>8</v>
      </c>
      <c r="B58" s="71"/>
      <c r="C58" s="71"/>
      <c r="D58" s="71"/>
      <c r="E58" s="69">
        <v>18</v>
      </c>
      <c r="F58" s="71"/>
      <c r="G58" s="71"/>
      <c r="H58" s="71"/>
      <c r="I58" s="69">
        <v>28</v>
      </c>
      <c r="J58" s="71"/>
      <c r="K58" s="71"/>
      <c r="L58" s="81"/>
      <c r="M58" s="82"/>
    </row>
    <row r="59" spans="1:13" ht="17.100000000000001" customHeight="1" x14ac:dyDescent="0.3">
      <c r="A59" s="69">
        <v>9</v>
      </c>
      <c r="B59" s="71"/>
      <c r="C59" s="71"/>
      <c r="D59" s="71"/>
      <c r="E59" s="69">
        <v>19</v>
      </c>
      <c r="F59" s="71"/>
      <c r="G59" s="71"/>
      <c r="H59" s="71"/>
      <c r="I59" s="69">
        <v>29</v>
      </c>
      <c r="J59" s="71"/>
      <c r="K59" s="71"/>
      <c r="L59" s="81"/>
      <c r="M59" s="82"/>
    </row>
    <row r="60" spans="1:13" ht="17.100000000000001" customHeight="1" x14ac:dyDescent="0.3">
      <c r="A60" s="69">
        <v>10</v>
      </c>
      <c r="B60" s="71"/>
      <c r="C60" s="71"/>
      <c r="D60" s="71"/>
      <c r="E60" s="69">
        <v>20</v>
      </c>
      <c r="F60" s="71"/>
      <c r="G60" s="71"/>
      <c r="H60" s="71"/>
      <c r="I60" s="69">
        <v>30</v>
      </c>
      <c r="J60" s="71"/>
      <c r="K60" s="71"/>
      <c r="L60" s="81"/>
      <c r="M60" s="82"/>
    </row>
    <row r="61" spans="1:13" ht="17.100000000000001" customHeight="1" x14ac:dyDescent="0.3">
      <c r="A61" s="60"/>
      <c r="B61" s="60"/>
      <c r="C61" s="60"/>
      <c r="D61" s="60"/>
      <c r="E61" s="60"/>
      <c r="F61" s="60"/>
      <c r="G61" s="60"/>
      <c r="H61" s="60"/>
      <c r="I61" s="69">
        <v>31</v>
      </c>
      <c r="J61" s="71"/>
      <c r="K61" s="71"/>
      <c r="L61" s="81"/>
      <c r="M61" s="82"/>
    </row>
    <row r="62" spans="1:13" ht="17.100000000000001" customHeight="1" x14ac:dyDescent="0.3">
      <c r="A62" s="60"/>
      <c r="B62" s="72" t="s">
        <v>156</v>
      </c>
      <c r="C62" s="73">
        <f ca="1">TODAY()</f>
        <v>46079</v>
      </c>
      <c r="D62" s="60"/>
      <c r="E62" s="60"/>
      <c r="F62" s="60"/>
      <c r="G62" s="60"/>
      <c r="H62" s="74" t="s">
        <v>0</v>
      </c>
      <c r="I62" s="75"/>
      <c r="J62" s="75">
        <f>SUM(B51:B60)+SUM(F51:F60)+SUM(J51:J61)</f>
        <v>0</v>
      </c>
      <c r="K62" s="75">
        <f>SUM(C51:C60)+SUM(G51:G60)+SUM(K51:K61)</f>
        <v>0</v>
      </c>
      <c r="L62" s="92">
        <f>SUM(D51:D60)+SUM(H51:H60)+SUM(L51:M61)</f>
        <v>0</v>
      </c>
      <c r="M62" s="93"/>
    </row>
    <row r="63" spans="1:13" ht="17.100000000000001" customHeight="1" x14ac:dyDescent="0.3">
      <c r="A63" s="60"/>
      <c r="B63" s="72"/>
      <c r="C63" s="73"/>
      <c r="D63" s="60"/>
      <c r="E63" s="60"/>
      <c r="F63" s="60"/>
      <c r="G63" s="60"/>
      <c r="H63" s="74"/>
      <c r="I63" s="74"/>
      <c r="J63" s="74"/>
      <c r="K63" s="74"/>
      <c r="L63" s="76"/>
      <c r="M63" s="76"/>
    </row>
    <row r="64" spans="1:13" ht="17.100000000000001" customHeight="1" x14ac:dyDescent="0.3">
      <c r="A64" s="60"/>
      <c r="B64" s="60"/>
      <c r="C64" s="60"/>
      <c r="D64" s="60"/>
      <c r="E64" s="60"/>
      <c r="F64" s="60"/>
      <c r="G64" s="60"/>
      <c r="H64" s="60"/>
      <c r="I64" s="60"/>
      <c r="J64" s="60"/>
      <c r="K64" s="60"/>
      <c r="L64" s="60"/>
      <c r="M64" s="68"/>
    </row>
    <row r="65" spans="1:13" ht="17.100000000000001" customHeight="1" x14ac:dyDescent="0.3">
      <c r="A65" s="60" t="s">
        <v>1</v>
      </c>
      <c r="B65" s="60"/>
      <c r="C65" s="60"/>
      <c r="D65" s="60"/>
      <c r="E65" s="60"/>
      <c r="F65" s="60"/>
      <c r="G65" s="60" t="s">
        <v>1</v>
      </c>
      <c r="H65" s="60"/>
      <c r="I65" s="60"/>
      <c r="J65" s="60"/>
      <c r="K65" s="60"/>
      <c r="L65" s="60"/>
      <c r="M65" s="68"/>
    </row>
    <row r="66" spans="1:13" ht="17.100000000000001" customHeight="1" x14ac:dyDescent="0.3">
      <c r="A66" s="60" t="s">
        <v>119</v>
      </c>
      <c r="B66" s="60"/>
      <c r="C66" s="60"/>
      <c r="D66" s="60"/>
      <c r="E66" s="60"/>
      <c r="F66" s="60"/>
      <c r="G66" s="60" t="s">
        <v>120</v>
      </c>
      <c r="H66" s="60"/>
      <c r="I66" s="60"/>
      <c r="J66" s="60"/>
      <c r="K66" s="60"/>
      <c r="L66" s="60"/>
      <c r="M66" s="68"/>
    </row>
    <row r="67" spans="1:13" ht="17.100000000000001" customHeight="1" x14ac:dyDescent="0.2"/>
  </sheetData>
  <mergeCells count="27">
    <mergeCell ref="L61:M61"/>
    <mergeCell ref="L62:M62"/>
    <mergeCell ref="L55:M55"/>
    <mergeCell ref="L56:M56"/>
    <mergeCell ref="L57:M57"/>
    <mergeCell ref="L58:M58"/>
    <mergeCell ref="L59:M59"/>
    <mergeCell ref="L60:M60"/>
    <mergeCell ref="L54:M54"/>
    <mergeCell ref="H6:J6"/>
    <mergeCell ref="C7:E7"/>
    <mergeCell ref="H7:J7"/>
    <mergeCell ref="L7:M7"/>
    <mergeCell ref="C8:E8"/>
    <mergeCell ref="H8:J8"/>
    <mergeCell ref="L8:M8"/>
    <mergeCell ref="L11:M12"/>
    <mergeCell ref="L50:M50"/>
    <mergeCell ref="L51:M51"/>
    <mergeCell ref="L52:M52"/>
    <mergeCell ref="L53:M53"/>
    <mergeCell ref="C3:E3"/>
    <mergeCell ref="H3:J3"/>
    <mergeCell ref="C4:E4"/>
    <mergeCell ref="H4:J4"/>
    <mergeCell ref="C5:E5"/>
    <mergeCell ref="H5:J5"/>
  </mergeCells>
  <pageMargins left="0.70866141732283472" right="0.70866141732283472" top="0.78740157480314965" bottom="0.78740157480314965" header="0.31496062992125984" footer="0.31496062992125984"/>
  <pageSetup paperSize="9" scale="64" fitToHeight="0" orientation="portrait" r:id="rId1"/>
  <headerFooter>
    <oddHeader>&amp;C&amp;G</oddHead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0000000}">
          <x14:formula1>
            <xm:f>Q!$A$14:$A$15</xm:f>
          </x14:formula1>
          <xm:sqref>C15</xm:sqref>
        </x14:dataValidation>
        <x14:dataValidation type="list" allowBlank="1" showInputMessage="1" showErrorMessage="1" xr:uid="{00000000-0002-0000-0900-000001000000}">
          <x14:formula1>
            <xm:f>Q!$A$5:$A$6</xm:f>
          </x14:formula1>
          <xm:sqref>H25</xm:sqref>
        </x14:dataValidation>
        <x14:dataValidation type="list" allowBlank="1" showInputMessage="1" showErrorMessage="1" xr:uid="{00000000-0002-0000-0900-000002000000}">
          <x14:formula1>
            <xm:f>Q!$A$2:$A$3</xm:f>
          </x14:formula1>
          <xm:sqref>F40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68"/>
  <sheetViews>
    <sheetView view="pageLayout" topLeftCell="A48" zoomScaleNormal="85" workbookViewId="0">
      <selection activeCell="J62" sqref="J62"/>
    </sheetView>
  </sheetViews>
  <sheetFormatPr baseColWidth="10" defaultRowHeight="12.75" x14ac:dyDescent="0.2"/>
  <cols>
    <col min="1" max="1" width="4.83203125" customWidth="1"/>
    <col min="2" max="2" width="15.83203125" customWidth="1"/>
    <col min="3" max="3" width="17.33203125" customWidth="1"/>
    <col min="4" max="4" width="12.1640625" customWidth="1"/>
    <col min="5" max="5" width="4.83203125" customWidth="1"/>
    <col min="6" max="6" width="15.83203125" customWidth="1"/>
    <col min="7" max="7" width="17" customWidth="1"/>
    <col min="8" max="8" width="12.5" customWidth="1"/>
    <col min="9" max="9" width="4.83203125" customWidth="1"/>
    <col min="10" max="10" width="15.83203125" customWidth="1"/>
    <col min="11" max="11" width="16.5" customWidth="1"/>
    <col min="12" max="12" width="3.6640625" customWidth="1"/>
    <col min="13" max="13" width="17" style="4" customWidth="1"/>
  </cols>
  <sheetData>
    <row r="1" spans="1:13" ht="25.5" x14ac:dyDescent="0.35">
      <c r="A1" s="6" t="s">
        <v>49</v>
      </c>
      <c r="B1" s="6"/>
      <c r="C1" s="6"/>
      <c r="D1" s="6"/>
      <c r="E1" s="6"/>
      <c r="F1" s="6"/>
      <c r="G1" s="6"/>
      <c r="H1" s="6"/>
      <c r="I1" s="6"/>
      <c r="J1" s="6"/>
      <c r="K1" s="6"/>
      <c r="L1" s="7" t="s">
        <v>60</v>
      </c>
      <c r="M1" s="21">
        <v>2026</v>
      </c>
    </row>
    <row r="2" spans="1:13" ht="6.75" customHeight="1" x14ac:dyDescent="0.2">
      <c r="A2" s="8"/>
      <c r="B2" s="8"/>
      <c r="C2" s="8"/>
      <c r="D2" s="8"/>
      <c r="E2" s="8"/>
      <c r="F2" s="8"/>
      <c r="G2" s="8"/>
      <c r="H2" s="8"/>
      <c r="I2" s="8"/>
      <c r="J2" s="8"/>
      <c r="K2" s="8"/>
      <c r="L2" s="8"/>
      <c r="M2" s="9"/>
    </row>
    <row r="3" spans="1:13" ht="17.100000000000001" customHeight="1" x14ac:dyDescent="0.3">
      <c r="A3" s="60" t="s">
        <v>80</v>
      </c>
      <c r="B3" s="60"/>
      <c r="C3" s="80" t="str">
        <f>IF(Januar!C3="","",Januar!C3)</f>
        <v/>
      </c>
      <c r="D3" s="80"/>
      <c r="E3" s="80"/>
      <c r="F3" s="60"/>
      <c r="G3" s="60" t="s">
        <v>85</v>
      </c>
      <c r="H3" s="79" t="str">
        <f>IF(Januar!H3="","",Januar!H3)</f>
        <v/>
      </c>
      <c r="I3" s="79"/>
      <c r="J3" s="79"/>
      <c r="K3" s="77"/>
      <c r="L3" s="60"/>
      <c r="M3" s="68"/>
    </row>
    <row r="4" spans="1:13" ht="17.100000000000001" customHeight="1" x14ac:dyDescent="0.3">
      <c r="A4" s="60" t="s">
        <v>81</v>
      </c>
      <c r="B4" s="60"/>
      <c r="C4" s="80" t="str">
        <f>IF(Januar!C4="","",Januar!C4)</f>
        <v/>
      </c>
      <c r="D4" s="80"/>
      <c r="E4" s="80"/>
      <c r="F4" s="60"/>
      <c r="G4" s="60" t="s">
        <v>157</v>
      </c>
      <c r="H4" s="79" t="str">
        <f>IF(Januar!H4="","",Januar!H4)</f>
        <v/>
      </c>
      <c r="I4" s="79"/>
      <c r="J4" s="79"/>
      <c r="K4" s="77"/>
      <c r="L4" s="60"/>
      <c r="M4" s="68"/>
    </row>
    <row r="5" spans="1:13" ht="17.100000000000001" customHeight="1" x14ac:dyDescent="0.3">
      <c r="A5" s="60" t="s">
        <v>82</v>
      </c>
      <c r="B5" s="60"/>
      <c r="C5" s="80" t="str">
        <f>IF(Januar!C4="","",Januar!C4)</f>
        <v/>
      </c>
      <c r="D5" s="80"/>
      <c r="E5" s="80"/>
      <c r="F5" s="60"/>
      <c r="G5" s="60" t="s">
        <v>158</v>
      </c>
      <c r="H5" s="79" t="str">
        <f>IF(Januar!H5="","",Januar!H5)</f>
        <v/>
      </c>
      <c r="I5" s="79"/>
      <c r="J5" s="79"/>
      <c r="K5" s="77"/>
      <c r="L5" s="60"/>
      <c r="M5" s="68"/>
    </row>
    <row r="6" spans="1:13" ht="17.100000000000001" customHeight="1" x14ac:dyDescent="0.3">
      <c r="A6" s="60"/>
      <c r="B6" s="60"/>
      <c r="C6" s="63" t="s">
        <v>23</v>
      </c>
      <c r="D6" s="63"/>
      <c r="E6" s="63"/>
      <c r="F6" s="60"/>
      <c r="G6" s="60" t="s">
        <v>159</v>
      </c>
      <c r="H6" s="79" t="str">
        <f>IF(Januar!H6="","",Januar!H6)</f>
        <v/>
      </c>
      <c r="I6" s="79"/>
      <c r="J6" s="79"/>
      <c r="K6" s="77"/>
      <c r="L6" s="60"/>
      <c r="M6" s="68"/>
    </row>
    <row r="7" spans="1:13" ht="17.100000000000001" customHeight="1" x14ac:dyDescent="0.3">
      <c r="A7" s="60" t="s">
        <v>83</v>
      </c>
      <c r="B7" s="60"/>
      <c r="C7" s="91">
        <f>DATE(M1,9,1)</f>
        <v>46266</v>
      </c>
      <c r="D7" s="91"/>
      <c r="E7" s="91"/>
      <c r="F7" s="60"/>
      <c r="G7" s="60" t="s">
        <v>160</v>
      </c>
      <c r="H7" s="79" t="str">
        <f>IF(Januar!H7="","",Januar!H7)</f>
        <v/>
      </c>
      <c r="I7" s="79"/>
      <c r="J7" s="79"/>
      <c r="K7" s="60" t="s">
        <v>161</v>
      </c>
      <c r="L7" s="89" t="str">
        <f>IF(Januar!L7="","",Januar!L7)</f>
        <v/>
      </c>
      <c r="M7" s="89"/>
    </row>
    <row r="8" spans="1:13" ht="17.100000000000001" customHeight="1" x14ac:dyDescent="0.3">
      <c r="A8" s="60" t="s">
        <v>84</v>
      </c>
      <c r="B8" s="60"/>
      <c r="C8" s="91">
        <f>EOMONTH(C7,0)</f>
        <v>46295</v>
      </c>
      <c r="D8" s="91"/>
      <c r="E8" s="91"/>
      <c r="F8" s="60"/>
      <c r="G8" s="60" t="s">
        <v>162</v>
      </c>
      <c r="H8" s="79" t="str">
        <f>IF(Januar!H8="","",Januar!H8)</f>
        <v/>
      </c>
      <c r="I8" s="79"/>
      <c r="J8" s="79"/>
      <c r="K8" s="77" t="s">
        <v>150</v>
      </c>
      <c r="L8" s="90" t="str">
        <f>IF(Januar!L8="","",Januar!L8)</f>
        <v/>
      </c>
      <c r="M8" s="90"/>
    </row>
    <row r="9" spans="1:13" ht="17.100000000000001" customHeight="1" x14ac:dyDescent="0.3">
      <c r="A9" s="60"/>
      <c r="B9" s="60"/>
      <c r="C9" s="60"/>
      <c r="D9" s="60"/>
      <c r="E9" s="60"/>
      <c r="F9" s="60"/>
      <c r="G9" s="77"/>
      <c r="H9" s="77"/>
      <c r="I9" s="77"/>
      <c r="J9" s="77"/>
      <c r="K9" s="77"/>
      <c r="L9" s="60"/>
      <c r="M9" s="68"/>
    </row>
    <row r="10" spans="1:13" ht="7.5" customHeight="1" x14ac:dyDescent="0.3">
      <c r="A10" s="60"/>
      <c r="B10" s="60"/>
      <c r="C10" s="60"/>
      <c r="D10" s="60"/>
      <c r="E10" s="60"/>
      <c r="F10" s="60"/>
      <c r="G10" s="60"/>
      <c r="H10" s="60"/>
      <c r="I10" s="60"/>
      <c r="J10" s="60"/>
      <c r="K10" s="60"/>
      <c r="L10" s="60"/>
      <c r="M10" s="68"/>
    </row>
    <row r="11" spans="1:13" ht="17.100000000000001" customHeight="1" x14ac:dyDescent="0.3">
      <c r="A11" s="24" t="s">
        <v>163</v>
      </c>
      <c r="B11" s="25"/>
      <c r="C11" s="25"/>
      <c r="D11" s="25"/>
      <c r="E11" s="25"/>
      <c r="F11" s="25"/>
      <c r="G11" s="25"/>
      <c r="H11" s="25"/>
      <c r="I11" s="25"/>
      <c r="J11" s="25"/>
      <c r="K11" s="26"/>
      <c r="L11" s="85" t="s">
        <v>139</v>
      </c>
      <c r="M11" s="86"/>
    </row>
    <row r="12" spans="1:13" ht="17.100000000000001" customHeight="1" x14ac:dyDescent="0.3">
      <c r="A12" s="27" t="s">
        <v>4</v>
      </c>
      <c r="B12" s="25" t="s">
        <v>86</v>
      </c>
      <c r="C12" s="25"/>
      <c r="D12" s="25"/>
      <c r="E12" s="25"/>
      <c r="F12" s="25"/>
      <c r="G12" s="25"/>
      <c r="H12" s="25"/>
      <c r="I12" s="25"/>
      <c r="J12" s="25"/>
      <c r="K12" s="26"/>
      <c r="L12" s="87"/>
      <c r="M12" s="88"/>
    </row>
    <row r="13" spans="1:13" ht="17.100000000000001" customHeight="1" x14ac:dyDescent="0.3">
      <c r="A13" s="28">
        <v>1.1000000000000001</v>
      </c>
      <c r="B13" s="25" t="s">
        <v>87</v>
      </c>
      <c r="C13" s="25"/>
      <c r="D13" s="25"/>
      <c r="E13" s="25"/>
      <c r="F13" s="25"/>
      <c r="G13" s="25"/>
      <c r="H13" s="25"/>
      <c r="I13" s="25"/>
      <c r="J13" s="25"/>
      <c r="K13" s="26"/>
      <c r="L13" s="29" t="s">
        <v>2</v>
      </c>
      <c r="M13" s="30"/>
    </row>
    <row r="14" spans="1:13" ht="17.100000000000001" customHeight="1" x14ac:dyDescent="0.3">
      <c r="A14" s="31">
        <v>1.2</v>
      </c>
      <c r="B14" s="25" t="s">
        <v>88</v>
      </c>
      <c r="C14" s="25"/>
      <c r="D14" s="25"/>
      <c r="E14" s="25"/>
      <c r="F14" s="25"/>
      <c r="G14" s="32"/>
      <c r="H14" s="25" t="s">
        <v>90</v>
      </c>
      <c r="I14" s="25"/>
      <c r="J14" s="25" t="s">
        <v>140</v>
      </c>
      <c r="K14" s="33"/>
      <c r="L14" s="34" t="s">
        <v>2</v>
      </c>
      <c r="M14" s="35">
        <f>K14*G14</f>
        <v>0</v>
      </c>
    </row>
    <row r="15" spans="1:13" ht="17.100000000000001" customHeight="1" x14ac:dyDescent="0.3">
      <c r="A15" s="31"/>
      <c r="B15" s="25" t="s">
        <v>70</v>
      </c>
      <c r="C15" s="32">
        <v>4</v>
      </c>
      <c r="D15" s="36" t="s">
        <v>79</v>
      </c>
      <c r="E15" s="25"/>
      <c r="F15" s="25"/>
      <c r="G15" s="37">
        <f>LOOKUP(C15,Q!A14:B15)</f>
        <v>8.3299999999999999E-2</v>
      </c>
      <c r="H15" s="25" t="s">
        <v>89</v>
      </c>
      <c r="I15" s="25"/>
      <c r="J15" s="25"/>
      <c r="K15" s="26"/>
      <c r="L15" s="29" t="s">
        <v>2</v>
      </c>
      <c r="M15" s="38">
        <f>M14*G15</f>
        <v>0</v>
      </c>
    </row>
    <row r="16" spans="1:13" ht="17.100000000000001" customHeight="1" x14ac:dyDescent="0.3">
      <c r="A16" s="31">
        <v>1.3</v>
      </c>
      <c r="B16" s="32"/>
      <c r="C16" s="32"/>
      <c r="D16" s="32"/>
      <c r="E16" s="32"/>
      <c r="F16" s="32"/>
      <c r="G16" s="32"/>
      <c r="H16" s="32"/>
      <c r="I16" s="32"/>
      <c r="J16" s="32"/>
      <c r="K16" s="33"/>
      <c r="L16" s="34" t="s">
        <v>2</v>
      </c>
      <c r="M16" s="30"/>
    </row>
    <row r="17" spans="1:13" ht="17.100000000000001" customHeight="1" x14ac:dyDescent="0.3">
      <c r="A17" s="28" t="s">
        <v>5</v>
      </c>
      <c r="B17" s="25" t="s">
        <v>91</v>
      </c>
      <c r="C17" s="25"/>
      <c r="D17" s="25"/>
      <c r="E17" s="25"/>
      <c r="F17" s="25"/>
      <c r="G17" s="25"/>
      <c r="H17" s="25"/>
      <c r="I17" s="25"/>
      <c r="J17" s="25"/>
      <c r="K17" s="26"/>
      <c r="L17" s="39"/>
      <c r="M17" s="35"/>
    </row>
    <row r="18" spans="1:13" ht="17.100000000000001" customHeight="1" x14ac:dyDescent="0.3">
      <c r="A18" s="31">
        <v>2.1</v>
      </c>
      <c r="B18" s="25" t="s">
        <v>45</v>
      </c>
      <c r="C18" s="25"/>
      <c r="D18" s="25"/>
      <c r="E18" s="25"/>
      <c r="F18" s="25"/>
      <c r="G18" s="40">
        <f>L62</f>
        <v>0</v>
      </c>
      <c r="H18" s="25" t="s">
        <v>90</v>
      </c>
      <c r="I18" s="25"/>
      <c r="J18" s="25" t="s">
        <v>141</v>
      </c>
      <c r="K18" s="41">
        <f>M13/227*1.25</f>
        <v>0</v>
      </c>
      <c r="L18" s="34" t="s">
        <v>2</v>
      </c>
      <c r="M18" s="35">
        <f>G18*K18</f>
        <v>0</v>
      </c>
    </row>
    <row r="19" spans="1:13" ht="17.100000000000001" customHeight="1" x14ac:dyDescent="0.3">
      <c r="A19" s="31">
        <v>2.2000000000000002</v>
      </c>
      <c r="B19" s="25" t="s">
        <v>93</v>
      </c>
      <c r="C19" s="25"/>
      <c r="D19" s="25"/>
      <c r="E19" s="25"/>
      <c r="F19" s="25"/>
      <c r="G19" s="32"/>
      <c r="H19" s="25" t="s">
        <v>92</v>
      </c>
      <c r="I19" s="25"/>
      <c r="J19" s="25" t="s">
        <v>140</v>
      </c>
      <c r="K19" s="42"/>
      <c r="L19" s="43" t="s">
        <v>2</v>
      </c>
      <c r="M19" s="35">
        <f>K19*G19</f>
        <v>0</v>
      </c>
    </row>
    <row r="20" spans="1:13" ht="17.100000000000001" customHeight="1" x14ac:dyDescent="0.3">
      <c r="A20" s="31">
        <v>2.2999999999999998</v>
      </c>
      <c r="B20" s="32"/>
      <c r="C20" s="32"/>
      <c r="D20" s="32"/>
      <c r="E20" s="32"/>
      <c r="F20" s="32"/>
      <c r="G20" s="32"/>
      <c r="H20" s="32"/>
      <c r="I20" s="32"/>
      <c r="J20" s="32"/>
      <c r="K20" s="33"/>
      <c r="L20" s="44" t="s">
        <v>2</v>
      </c>
      <c r="M20" s="30"/>
    </row>
    <row r="21" spans="1:13" ht="17.100000000000001" customHeight="1" x14ac:dyDescent="0.3">
      <c r="A21" s="45" t="s">
        <v>21</v>
      </c>
      <c r="B21" s="24" t="s">
        <v>94</v>
      </c>
      <c r="C21" s="25"/>
      <c r="D21" s="25"/>
      <c r="E21" s="25"/>
      <c r="F21" s="25"/>
      <c r="G21" s="25"/>
      <c r="H21" s="25"/>
      <c r="I21" s="25"/>
      <c r="J21" s="25"/>
      <c r="K21" s="26"/>
      <c r="L21" s="29" t="s">
        <v>22</v>
      </c>
      <c r="M21" s="35">
        <f>SUM(M13:M20)</f>
        <v>0</v>
      </c>
    </row>
    <row r="22" spans="1:13" ht="17.100000000000001" customHeight="1" x14ac:dyDescent="0.3">
      <c r="A22" s="28" t="s">
        <v>6</v>
      </c>
      <c r="B22" s="25" t="s">
        <v>95</v>
      </c>
      <c r="C22" s="25"/>
      <c r="D22" s="25"/>
      <c r="E22" s="25"/>
      <c r="F22" s="25"/>
      <c r="G22" s="32"/>
      <c r="H22" s="25" t="s">
        <v>92</v>
      </c>
      <c r="I22" s="25"/>
      <c r="J22" s="25" t="s">
        <v>140</v>
      </c>
      <c r="K22" s="33"/>
      <c r="L22" s="46" t="s">
        <v>2</v>
      </c>
      <c r="M22" s="47">
        <f>G22*K22</f>
        <v>0</v>
      </c>
    </row>
    <row r="23" spans="1:13" ht="17.100000000000001" customHeight="1" x14ac:dyDescent="0.3">
      <c r="A23" s="28" t="s">
        <v>7</v>
      </c>
      <c r="B23" s="25" t="s">
        <v>96</v>
      </c>
      <c r="C23" s="25"/>
      <c r="D23" s="25"/>
      <c r="E23" s="25"/>
      <c r="F23" s="25"/>
      <c r="G23" s="25"/>
      <c r="H23" s="25"/>
      <c r="I23" s="25"/>
      <c r="J23" s="25"/>
      <c r="K23" s="26"/>
      <c r="L23" s="39"/>
      <c r="M23" s="48"/>
    </row>
    <row r="24" spans="1:13" ht="17.100000000000001" customHeight="1" x14ac:dyDescent="0.3">
      <c r="A24" s="25">
        <v>5.0999999999999996</v>
      </c>
      <c r="B24" s="25" t="s">
        <v>97</v>
      </c>
      <c r="C24" s="25"/>
      <c r="D24" s="25"/>
      <c r="E24" s="25"/>
      <c r="F24" s="25"/>
      <c r="G24" s="25"/>
      <c r="H24" s="25"/>
      <c r="I24" s="25"/>
      <c r="J24" s="25"/>
      <c r="K24" s="26"/>
      <c r="L24" s="39"/>
      <c r="M24" s="48"/>
    </row>
    <row r="25" spans="1:13" ht="17.100000000000001" customHeight="1" x14ac:dyDescent="0.3">
      <c r="A25" s="49" t="s">
        <v>8</v>
      </c>
      <c r="B25" s="32"/>
      <c r="C25" s="25" t="s">
        <v>152</v>
      </c>
      <c r="D25" s="25"/>
      <c r="E25" s="25"/>
      <c r="F25" s="25"/>
      <c r="G25" s="25"/>
      <c r="H25" s="32" t="s">
        <v>51</v>
      </c>
      <c r="I25" s="25"/>
      <c r="J25" s="25" t="s">
        <v>140</v>
      </c>
      <c r="K25" s="50">
        <v>215</v>
      </c>
      <c r="L25" s="34" t="s">
        <v>2</v>
      </c>
      <c r="M25" s="35">
        <f>B25*K25</f>
        <v>0</v>
      </c>
    </row>
    <row r="26" spans="1:13" ht="17.100000000000001" customHeight="1" x14ac:dyDescent="0.3">
      <c r="A26" s="49" t="s">
        <v>8</v>
      </c>
      <c r="B26" s="32"/>
      <c r="C26" s="25" t="s">
        <v>153</v>
      </c>
      <c r="D26" s="25"/>
      <c r="E26" s="25"/>
      <c r="F26" s="25"/>
      <c r="G26" s="25"/>
      <c r="H26" s="32" t="str">
        <f>H25</f>
        <v>Talgebiet</v>
      </c>
      <c r="I26" s="25"/>
      <c r="J26" s="25" t="s">
        <v>140</v>
      </c>
      <c r="K26" s="50">
        <v>268</v>
      </c>
      <c r="L26" s="34" t="s">
        <v>2</v>
      </c>
      <c r="M26" s="35">
        <f>B26*K26</f>
        <v>0</v>
      </c>
    </row>
    <row r="27" spans="1:13" ht="17.100000000000001" customHeight="1" x14ac:dyDescent="0.3">
      <c r="A27" s="49" t="s">
        <v>9</v>
      </c>
      <c r="B27" s="32"/>
      <c r="C27" s="25" t="s">
        <v>41</v>
      </c>
      <c r="D27" s="25"/>
      <c r="E27" s="25"/>
      <c r="F27" s="25"/>
      <c r="G27" s="25"/>
      <c r="H27" s="25"/>
      <c r="I27" s="25"/>
      <c r="J27" s="25" t="s">
        <v>140</v>
      </c>
      <c r="K27" s="50">
        <v>100</v>
      </c>
      <c r="L27" s="34" t="s">
        <v>2</v>
      </c>
      <c r="M27" s="35">
        <f>B27*K27</f>
        <v>0</v>
      </c>
    </row>
    <row r="28" spans="1:13" ht="17.100000000000001" customHeight="1" x14ac:dyDescent="0.3">
      <c r="A28" s="45" t="s">
        <v>20</v>
      </c>
      <c r="B28" s="24" t="s">
        <v>98</v>
      </c>
      <c r="C28" s="25"/>
      <c r="D28" s="25"/>
      <c r="E28" s="25"/>
      <c r="F28" s="25"/>
      <c r="G28" s="25"/>
      <c r="H28" s="25"/>
      <c r="I28" s="25"/>
      <c r="J28" s="25"/>
      <c r="K28" s="26"/>
      <c r="L28" s="29" t="s">
        <v>22</v>
      </c>
      <c r="M28" s="35">
        <f>SUM(M21:M27)</f>
        <v>0</v>
      </c>
    </row>
    <row r="29" spans="1:13" ht="17.100000000000001" customHeight="1" x14ac:dyDescent="0.3">
      <c r="A29" s="51" t="s">
        <v>10</v>
      </c>
      <c r="B29" s="25" t="s">
        <v>99</v>
      </c>
      <c r="C29" s="25"/>
      <c r="D29" s="25"/>
      <c r="E29" s="25"/>
      <c r="F29" s="25"/>
      <c r="G29" s="25"/>
      <c r="H29" s="25"/>
      <c r="I29" s="25"/>
      <c r="J29" s="25"/>
      <c r="K29" s="26"/>
      <c r="L29" s="52"/>
      <c r="M29" s="53"/>
    </row>
    <row r="30" spans="1:13" ht="17.100000000000001" customHeight="1" x14ac:dyDescent="0.3">
      <c r="A30" s="25">
        <v>7.1</v>
      </c>
      <c r="B30" s="54" t="s">
        <v>100</v>
      </c>
      <c r="C30" s="25"/>
      <c r="D30" s="25"/>
      <c r="E30" s="25"/>
      <c r="F30" s="25"/>
      <c r="G30" s="25"/>
      <c r="H30" s="25"/>
      <c r="I30" s="25"/>
      <c r="J30" s="25"/>
      <c r="K30" s="26"/>
      <c r="L30" s="39"/>
      <c r="M30" s="55"/>
    </row>
    <row r="31" spans="1:13" ht="17.100000000000001" customHeight="1" x14ac:dyDescent="0.3">
      <c r="A31" s="25">
        <v>7.2</v>
      </c>
      <c r="B31" s="32"/>
      <c r="C31" s="32"/>
      <c r="D31" s="32"/>
      <c r="E31" s="32"/>
      <c r="F31" s="32"/>
      <c r="G31" s="32"/>
      <c r="H31" s="32"/>
      <c r="I31" s="32"/>
      <c r="J31" s="32"/>
      <c r="K31" s="33"/>
      <c r="L31" s="56"/>
      <c r="M31" s="30"/>
    </row>
    <row r="32" spans="1:13" ht="17.100000000000001" customHeight="1" x14ac:dyDescent="0.3">
      <c r="A32" s="24" t="s">
        <v>101</v>
      </c>
      <c r="B32" s="24"/>
      <c r="C32" s="24"/>
      <c r="D32" s="24"/>
      <c r="E32" s="24"/>
      <c r="F32" s="24"/>
      <c r="G32" s="24"/>
      <c r="H32" s="24"/>
      <c r="I32" s="24"/>
      <c r="J32" s="24"/>
      <c r="K32" s="24"/>
      <c r="L32" s="57"/>
      <c r="M32" s="58"/>
    </row>
    <row r="33" spans="1:13" ht="17.100000000000001" customHeight="1" x14ac:dyDescent="0.3">
      <c r="A33" s="51" t="s">
        <v>11</v>
      </c>
      <c r="B33" s="25" t="s">
        <v>102</v>
      </c>
      <c r="C33" s="25"/>
      <c r="D33" s="25"/>
      <c r="E33" s="25"/>
      <c r="F33" s="25"/>
      <c r="G33" s="25"/>
      <c r="H33" s="32">
        <v>6.4</v>
      </c>
      <c r="I33" s="25" t="s">
        <v>115</v>
      </c>
      <c r="J33" s="25"/>
      <c r="K33" s="25"/>
      <c r="L33" s="29" t="s">
        <v>3</v>
      </c>
      <c r="M33" s="38">
        <f>M21*H33/100</f>
        <v>0</v>
      </c>
    </row>
    <row r="34" spans="1:13" ht="17.100000000000001" customHeight="1" x14ac:dyDescent="0.3">
      <c r="A34" s="51" t="s">
        <v>12</v>
      </c>
      <c r="B34" s="25" t="s">
        <v>103</v>
      </c>
      <c r="C34" s="25"/>
      <c r="D34" s="25"/>
      <c r="E34" s="25"/>
      <c r="F34" s="25"/>
      <c r="G34" s="25"/>
      <c r="H34" s="32">
        <v>1.607</v>
      </c>
      <c r="I34" s="25" t="s">
        <v>115</v>
      </c>
      <c r="J34" s="25"/>
      <c r="K34" s="25"/>
      <c r="L34" s="29" t="s">
        <v>3</v>
      </c>
      <c r="M34" s="35">
        <f>M21*H34/100</f>
        <v>0</v>
      </c>
    </row>
    <row r="35" spans="1:13" ht="17.100000000000001" customHeight="1" x14ac:dyDescent="0.3">
      <c r="A35" s="51" t="s">
        <v>13</v>
      </c>
      <c r="B35" s="25" t="s">
        <v>104</v>
      </c>
      <c r="C35" s="25"/>
      <c r="D35" s="25"/>
      <c r="E35" s="25"/>
      <c r="F35" s="25"/>
      <c r="G35" s="25"/>
      <c r="H35" s="25"/>
      <c r="I35" s="25"/>
      <c r="J35" s="25"/>
      <c r="K35" s="25"/>
      <c r="L35" s="29" t="s">
        <v>3</v>
      </c>
      <c r="M35" s="59"/>
    </row>
    <row r="36" spans="1:13" ht="17.100000000000001" customHeight="1" x14ac:dyDescent="0.3">
      <c r="A36" s="51" t="s">
        <v>14</v>
      </c>
      <c r="B36" s="25" t="s">
        <v>105</v>
      </c>
      <c r="C36" s="25"/>
      <c r="D36" s="25"/>
      <c r="E36" s="25"/>
      <c r="F36" s="25"/>
      <c r="G36" s="25"/>
      <c r="H36" s="32">
        <v>0.35</v>
      </c>
      <c r="I36" s="25" t="s">
        <v>116</v>
      </c>
      <c r="J36" s="25"/>
      <c r="K36" s="25"/>
      <c r="L36" s="29" t="s">
        <v>3</v>
      </c>
      <c r="M36" s="35">
        <f>(M21+M22)*H36/100</f>
        <v>0</v>
      </c>
    </row>
    <row r="37" spans="1:13" ht="17.100000000000001" customHeight="1" x14ac:dyDescent="0.3">
      <c r="A37" s="51" t="s">
        <v>15</v>
      </c>
      <c r="B37" s="25" t="s">
        <v>106</v>
      </c>
      <c r="C37" s="25"/>
      <c r="D37" s="25"/>
      <c r="E37" s="25" t="s">
        <v>110</v>
      </c>
      <c r="F37" s="60"/>
      <c r="G37" s="25"/>
      <c r="H37" s="25"/>
      <c r="I37" s="25"/>
      <c r="J37" s="25"/>
      <c r="K37" s="61"/>
      <c r="L37" s="29" t="s">
        <v>3</v>
      </c>
      <c r="M37" s="35">
        <f>M21*K37/100</f>
        <v>0</v>
      </c>
    </row>
    <row r="38" spans="1:13" ht="17.100000000000001" customHeight="1" x14ac:dyDescent="0.3">
      <c r="A38" s="51" t="s">
        <v>16</v>
      </c>
      <c r="B38" s="25" t="s">
        <v>107</v>
      </c>
      <c r="C38" s="25"/>
      <c r="D38" s="25"/>
      <c r="E38" s="25" t="s">
        <v>111</v>
      </c>
      <c r="F38" s="25"/>
      <c r="G38" s="25"/>
      <c r="H38" s="25"/>
      <c r="I38" s="25"/>
      <c r="J38" s="25"/>
      <c r="K38" s="61"/>
      <c r="L38" s="29" t="s">
        <v>3</v>
      </c>
      <c r="M38" s="35">
        <f>M28*K38/100</f>
        <v>0</v>
      </c>
    </row>
    <row r="39" spans="1:13" ht="17.100000000000001" customHeight="1" x14ac:dyDescent="0.3">
      <c r="A39" s="51" t="s">
        <v>17</v>
      </c>
      <c r="B39" s="25" t="s">
        <v>108</v>
      </c>
      <c r="C39" s="25"/>
      <c r="D39" s="25"/>
      <c r="E39" s="25"/>
      <c r="F39" s="25"/>
      <c r="G39" s="25"/>
      <c r="H39" s="25"/>
      <c r="I39" s="25"/>
      <c r="J39" s="25"/>
      <c r="K39" s="25"/>
      <c r="L39" s="29"/>
      <c r="M39" s="35"/>
    </row>
    <row r="40" spans="1:13" ht="17.100000000000001" customHeight="1" x14ac:dyDescent="0.3">
      <c r="A40" s="28">
        <v>14.1</v>
      </c>
      <c r="B40" s="25" t="s">
        <v>154</v>
      </c>
      <c r="C40" s="25"/>
      <c r="D40" s="25"/>
      <c r="E40" s="25"/>
      <c r="F40" s="32" t="s">
        <v>43</v>
      </c>
      <c r="G40" s="25"/>
      <c r="H40" s="25"/>
      <c r="I40" s="25"/>
      <c r="J40" s="25" t="s">
        <v>140</v>
      </c>
      <c r="K40" s="62" t="str">
        <f>IF(F40="Ja",345,"")</f>
        <v/>
      </c>
      <c r="L40" s="34" t="s">
        <v>3</v>
      </c>
      <c r="M40" s="35" t="str">
        <f>K40</f>
        <v/>
      </c>
    </row>
    <row r="41" spans="1:13" ht="17.100000000000001" customHeight="1" x14ac:dyDescent="0.3">
      <c r="A41" s="31">
        <v>14.2</v>
      </c>
      <c r="B41" s="25" t="s">
        <v>109</v>
      </c>
      <c r="C41" s="25"/>
      <c r="D41" s="25"/>
      <c r="E41" s="25"/>
      <c r="F41" s="63"/>
      <c r="G41" s="25" t="s">
        <v>112</v>
      </c>
      <c r="H41" s="25"/>
      <c r="I41" s="25"/>
      <c r="J41" s="25" t="s">
        <v>140</v>
      </c>
      <c r="K41" s="64">
        <v>3.5</v>
      </c>
      <c r="L41" s="34" t="s">
        <v>3</v>
      </c>
      <c r="M41" s="35">
        <f t="shared" ref="M41:M43" si="0">F41*K41</f>
        <v>0</v>
      </c>
    </row>
    <row r="42" spans="1:13" ht="17.100000000000001" customHeight="1" x14ac:dyDescent="0.3">
      <c r="A42" s="25"/>
      <c r="B42" s="25"/>
      <c r="C42" s="25"/>
      <c r="D42" s="25"/>
      <c r="E42" s="25"/>
      <c r="F42" s="32"/>
      <c r="G42" s="25" t="s">
        <v>113</v>
      </c>
      <c r="H42" s="25"/>
      <c r="I42" s="25"/>
      <c r="J42" s="25" t="s">
        <v>140</v>
      </c>
      <c r="K42" s="64">
        <v>10</v>
      </c>
      <c r="L42" s="34" t="s">
        <v>3</v>
      </c>
      <c r="M42" s="35">
        <f t="shared" si="0"/>
        <v>0</v>
      </c>
    </row>
    <row r="43" spans="1:13" ht="17.100000000000001" customHeight="1" x14ac:dyDescent="0.3">
      <c r="A43" s="25"/>
      <c r="B43" s="25"/>
      <c r="C43" s="25"/>
      <c r="D43" s="25"/>
      <c r="E43" s="25"/>
      <c r="F43" s="32"/>
      <c r="G43" s="25" t="s">
        <v>114</v>
      </c>
      <c r="H43" s="25"/>
      <c r="I43" s="25"/>
      <c r="J43" s="25" t="s">
        <v>140</v>
      </c>
      <c r="K43" s="64">
        <v>8</v>
      </c>
      <c r="L43" s="34" t="s">
        <v>3</v>
      </c>
      <c r="M43" s="35">
        <f t="shared" si="0"/>
        <v>0</v>
      </c>
    </row>
    <row r="44" spans="1:13" ht="17.100000000000001" customHeight="1" x14ac:dyDescent="0.3">
      <c r="A44" s="51" t="s">
        <v>18</v>
      </c>
      <c r="B44" s="25" t="s">
        <v>155</v>
      </c>
      <c r="C44" s="25"/>
      <c r="D44" s="25"/>
      <c r="E44" s="25"/>
      <c r="F44" s="25"/>
      <c r="G44" s="25"/>
      <c r="H44" s="25"/>
      <c r="I44" s="25"/>
      <c r="J44" s="25"/>
      <c r="K44" s="25"/>
      <c r="L44" s="29" t="s">
        <v>3</v>
      </c>
      <c r="M44" s="48"/>
    </row>
    <row r="45" spans="1:13" ht="17.100000000000001" customHeight="1" x14ac:dyDescent="0.3">
      <c r="A45" s="51" t="s">
        <v>19</v>
      </c>
      <c r="B45" s="32" t="s">
        <v>137</v>
      </c>
      <c r="C45" s="32"/>
      <c r="D45" s="32"/>
      <c r="E45" s="32"/>
      <c r="F45" s="32"/>
      <c r="G45" s="32"/>
      <c r="H45" s="32"/>
      <c r="I45" s="32"/>
      <c r="J45" s="32"/>
      <c r="K45" s="32"/>
      <c r="L45" s="44" t="s">
        <v>3</v>
      </c>
      <c r="M45" s="30"/>
    </row>
    <row r="46" spans="1:13" ht="17.100000000000001" customHeight="1" x14ac:dyDescent="0.3">
      <c r="A46" s="24" t="s">
        <v>118</v>
      </c>
      <c r="B46" s="25"/>
      <c r="C46" s="25"/>
      <c r="D46" s="25"/>
      <c r="E46" s="25"/>
      <c r="F46" s="25"/>
      <c r="G46" s="25"/>
      <c r="H46" s="25"/>
      <c r="I46" s="25"/>
      <c r="J46" s="25"/>
      <c r="K46" s="25"/>
      <c r="L46" s="39"/>
      <c r="M46" s="65">
        <f>M28-SUM(M33:M45)</f>
        <v>0</v>
      </c>
    </row>
    <row r="47" spans="1:13" ht="9" customHeight="1" x14ac:dyDescent="0.3">
      <c r="A47" s="60"/>
      <c r="B47" s="60"/>
      <c r="C47" s="60"/>
      <c r="D47" s="60"/>
      <c r="E47" s="60"/>
      <c r="F47" s="60"/>
      <c r="G47" s="60"/>
      <c r="H47" s="60"/>
      <c r="I47" s="60"/>
      <c r="J47" s="60"/>
      <c r="K47" s="60"/>
      <c r="L47" s="60"/>
      <c r="M47" s="66"/>
    </row>
    <row r="48" spans="1:13" ht="17.100000000000001" customHeight="1" x14ac:dyDescent="0.3">
      <c r="A48" s="67" t="s">
        <v>117</v>
      </c>
      <c r="B48" s="60"/>
      <c r="C48" s="60"/>
      <c r="D48" s="60"/>
      <c r="E48" s="60"/>
      <c r="F48" s="60"/>
      <c r="G48" s="60"/>
      <c r="H48" s="60"/>
      <c r="I48" s="60"/>
      <c r="J48" s="60"/>
      <c r="K48" s="60"/>
      <c r="L48" s="60"/>
      <c r="M48" s="68"/>
    </row>
    <row r="49" spans="1:13" ht="6" customHeight="1" x14ac:dyDescent="0.3">
      <c r="A49" s="60"/>
      <c r="B49" s="60"/>
      <c r="C49" s="60"/>
      <c r="D49" s="60"/>
      <c r="E49" s="60"/>
      <c r="F49" s="60"/>
      <c r="G49" s="60"/>
      <c r="H49" s="60"/>
      <c r="I49" s="60"/>
      <c r="J49" s="60"/>
      <c r="K49" s="60"/>
      <c r="L49" s="60"/>
      <c r="M49" s="68"/>
    </row>
    <row r="50" spans="1:13" s="1" customFormat="1" ht="33" x14ac:dyDescent="0.3">
      <c r="A50" s="69"/>
      <c r="B50" s="70" t="s">
        <v>24</v>
      </c>
      <c r="C50" s="70" t="s">
        <v>25</v>
      </c>
      <c r="D50" s="70" t="s">
        <v>45</v>
      </c>
      <c r="E50" s="69"/>
      <c r="F50" s="70" t="str">
        <f>B50</f>
        <v>Freitage</v>
      </c>
      <c r="G50" s="70" t="str">
        <f>C50</f>
        <v>Ferientage</v>
      </c>
      <c r="H50" s="70" t="s">
        <v>45</v>
      </c>
      <c r="I50" s="69"/>
      <c r="J50" s="70" t="str">
        <f>B50</f>
        <v>Freitage</v>
      </c>
      <c r="K50" s="70" t="str">
        <f>C50</f>
        <v>Ferientage</v>
      </c>
      <c r="L50" s="83" t="s">
        <v>45</v>
      </c>
      <c r="M50" s="84"/>
    </row>
    <row r="51" spans="1:13" ht="17.100000000000001" customHeight="1" x14ac:dyDescent="0.3">
      <c r="A51" s="69">
        <v>1</v>
      </c>
      <c r="B51" s="71"/>
      <c r="C51" s="71"/>
      <c r="D51" s="71"/>
      <c r="E51" s="69">
        <v>11</v>
      </c>
      <c r="F51" s="71"/>
      <c r="G51" s="71"/>
      <c r="H51" s="71"/>
      <c r="I51" s="69">
        <v>21</v>
      </c>
      <c r="J51" s="71"/>
      <c r="K51" s="71"/>
      <c r="L51" s="81"/>
      <c r="M51" s="82"/>
    </row>
    <row r="52" spans="1:13" ht="17.100000000000001" customHeight="1" x14ac:dyDescent="0.3">
      <c r="A52" s="69">
        <v>2</v>
      </c>
      <c r="B52" s="71"/>
      <c r="C52" s="71"/>
      <c r="D52" s="71"/>
      <c r="E52" s="69">
        <v>12</v>
      </c>
      <c r="F52" s="71"/>
      <c r="G52" s="71"/>
      <c r="H52" s="71"/>
      <c r="I52" s="69">
        <v>22</v>
      </c>
      <c r="J52" s="71"/>
      <c r="K52" s="71"/>
      <c r="L52" s="81"/>
      <c r="M52" s="82"/>
    </row>
    <row r="53" spans="1:13" ht="17.100000000000001" customHeight="1" x14ac:dyDescent="0.3">
      <c r="A53" s="69">
        <v>3</v>
      </c>
      <c r="B53" s="71"/>
      <c r="C53" s="71"/>
      <c r="D53" s="71"/>
      <c r="E53" s="69">
        <v>13</v>
      </c>
      <c r="F53" s="71"/>
      <c r="G53" s="71"/>
      <c r="H53" s="71"/>
      <c r="I53" s="69">
        <v>23</v>
      </c>
      <c r="J53" s="71"/>
      <c r="K53" s="71"/>
      <c r="L53" s="81"/>
      <c r="M53" s="82"/>
    </row>
    <row r="54" spans="1:13" ht="17.100000000000001" customHeight="1" x14ac:dyDescent="0.3">
      <c r="A54" s="69">
        <v>4</v>
      </c>
      <c r="B54" s="71"/>
      <c r="C54" s="71"/>
      <c r="D54" s="71"/>
      <c r="E54" s="69">
        <v>14</v>
      </c>
      <c r="F54" s="71"/>
      <c r="G54" s="71"/>
      <c r="H54" s="71"/>
      <c r="I54" s="69">
        <v>24</v>
      </c>
      <c r="J54" s="71"/>
      <c r="K54" s="71"/>
      <c r="L54" s="81"/>
      <c r="M54" s="82"/>
    </row>
    <row r="55" spans="1:13" ht="17.100000000000001" customHeight="1" x14ac:dyDescent="0.3">
      <c r="A55" s="69">
        <v>5</v>
      </c>
      <c r="B55" s="71"/>
      <c r="C55" s="71"/>
      <c r="D55" s="71"/>
      <c r="E55" s="69">
        <v>15</v>
      </c>
      <c r="F55" s="71"/>
      <c r="G55" s="71"/>
      <c r="H55" s="71"/>
      <c r="I55" s="69">
        <v>25</v>
      </c>
      <c r="J55" s="71"/>
      <c r="K55" s="71"/>
      <c r="L55" s="81"/>
      <c r="M55" s="82"/>
    </row>
    <row r="56" spans="1:13" ht="17.100000000000001" customHeight="1" x14ac:dyDescent="0.3">
      <c r="A56" s="69">
        <v>6</v>
      </c>
      <c r="B56" s="71"/>
      <c r="C56" s="71"/>
      <c r="D56" s="71"/>
      <c r="E56" s="69">
        <v>16</v>
      </c>
      <c r="F56" s="71"/>
      <c r="G56" s="71"/>
      <c r="H56" s="71"/>
      <c r="I56" s="69">
        <v>26</v>
      </c>
      <c r="J56" s="71"/>
      <c r="K56" s="71"/>
      <c r="L56" s="81"/>
      <c r="M56" s="82"/>
    </row>
    <row r="57" spans="1:13" ht="17.100000000000001" customHeight="1" x14ac:dyDescent="0.3">
      <c r="A57" s="69">
        <v>7</v>
      </c>
      <c r="B57" s="71"/>
      <c r="C57" s="71"/>
      <c r="D57" s="71"/>
      <c r="E57" s="69">
        <v>17</v>
      </c>
      <c r="F57" s="71"/>
      <c r="G57" s="71"/>
      <c r="H57" s="71"/>
      <c r="I57" s="69">
        <v>27</v>
      </c>
      <c r="J57" s="71"/>
      <c r="K57" s="71"/>
      <c r="L57" s="81"/>
      <c r="M57" s="82"/>
    </row>
    <row r="58" spans="1:13" ht="17.100000000000001" customHeight="1" x14ac:dyDescent="0.3">
      <c r="A58" s="69">
        <v>8</v>
      </c>
      <c r="B58" s="71"/>
      <c r="C58" s="71"/>
      <c r="D58" s="71"/>
      <c r="E58" s="69">
        <v>18</v>
      </c>
      <c r="F58" s="71"/>
      <c r="G58" s="71"/>
      <c r="H58" s="71"/>
      <c r="I58" s="69">
        <v>28</v>
      </c>
      <c r="J58" s="71"/>
      <c r="K58" s="71"/>
      <c r="L58" s="81"/>
      <c r="M58" s="82"/>
    </row>
    <row r="59" spans="1:13" ht="17.100000000000001" customHeight="1" x14ac:dyDescent="0.3">
      <c r="A59" s="69">
        <v>9</v>
      </c>
      <c r="B59" s="71"/>
      <c r="C59" s="71"/>
      <c r="D59" s="71"/>
      <c r="E59" s="69">
        <v>19</v>
      </c>
      <c r="F59" s="71"/>
      <c r="G59" s="71"/>
      <c r="H59" s="71"/>
      <c r="I59" s="69">
        <v>29</v>
      </c>
      <c r="J59" s="71"/>
      <c r="K59" s="71"/>
      <c r="L59" s="81"/>
      <c r="M59" s="82"/>
    </row>
    <row r="60" spans="1:13" ht="17.100000000000001" customHeight="1" x14ac:dyDescent="0.3">
      <c r="A60" s="69">
        <v>10</v>
      </c>
      <c r="B60" s="71"/>
      <c r="C60" s="71"/>
      <c r="D60" s="71"/>
      <c r="E60" s="69">
        <v>20</v>
      </c>
      <c r="F60" s="71"/>
      <c r="G60" s="71"/>
      <c r="H60" s="71"/>
      <c r="I60" s="69">
        <v>30</v>
      </c>
      <c r="J60" s="71"/>
      <c r="K60" s="71"/>
      <c r="L60" s="81"/>
      <c r="M60" s="82"/>
    </row>
    <row r="61" spans="1:13" ht="17.100000000000001" customHeight="1" x14ac:dyDescent="0.3">
      <c r="A61" s="60"/>
      <c r="B61" s="60"/>
      <c r="C61" s="60"/>
      <c r="D61" s="60"/>
      <c r="E61" s="60"/>
      <c r="F61" s="60"/>
      <c r="G61" s="60"/>
      <c r="H61" s="60"/>
      <c r="I61" s="69">
        <v>31</v>
      </c>
      <c r="J61" s="71"/>
      <c r="K61" s="71"/>
      <c r="L61" s="81"/>
      <c r="M61" s="82"/>
    </row>
    <row r="62" spans="1:13" ht="17.100000000000001" customHeight="1" x14ac:dyDescent="0.3">
      <c r="A62" s="60"/>
      <c r="B62" s="72" t="s">
        <v>156</v>
      </c>
      <c r="C62" s="73">
        <f ca="1">TODAY()</f>
        <v>46079</v>
      </c>
      <c r="D62" s="60"/>
      <c r="E62" s="60"/>
      <c r="F62" s="60"/>
      <c r="G62" s="60"/>
      <c r="H62" s="74" t="s">
        <v>0</v>
      </c>
      <c r="I62" s="75"/>
      <c r="J62" s="75">
        <f>SUM(B51:B60)+SUM(F51:F60)+SUM(J51:J61)</f>
        <v>0</v>
      </c>
      <c r="K62" s="75">
        <f>SUM(C51:C60)+SUM(G51:G60)+SUM(K51:K61)</f>
        <v>0</v>
      </c>
      <c r="L62" s="92">
        <f>SUM(D51:D60)+SUM(H51:H60)+SUM(L51:M61)</f>
        <v>0</v>
      </c>
      <c r="M62" s="93"/>
    </row>
    <row r="63" spans="1:13" ht="17.100000000000001" customHeight="1" x14ac:dyDescent="0.3">
      <c r="A63" s="60"/>
      <c r="B63" s="72"/>
      <c r="C63" s="73"/>
      <c r="D63" s="60"/>
      <c r="E63" s="60"/>
      <c r="F63" s="60"/>
      <c r="G63" s="60"/>
      <c r="H63" s="74"/>
      <c r="I63" s="74"/>
      <c r="J63" s="74"/>
      <c r="K63" s="74"/>
      <c r="L63" s="76"/>
      <c r="M63" s="76"/>
    </row>
    <row r="64" spans="1:13" ht="17.100000000000001" customHeight="1" x14ac:dyDescent="0.3">
      <c r="A64" s="60"/>
      <c r="B64" s="60"/>
      <c r="C64" s="60"/>
      <c r="D64" s="60"/>
      <c r="E64" s="60"/>
      <c r="F64" s="60"/>
      <c r="G64" s="60"/>
      <c r="H64" s="60"/>
      <c r="I64" s="60"/>
      <c r="J64" s="60"/>
      <c r="K64" s="60"/>
      <c r="L64" s="60"/>
      <c r="M64" s="68"/>
    </row>
    <row r="65" spans="1:13" ht="17.100000000000001" customHeight="1" x14ac:dyDescent="0.3">
      <c r="A65" s="60" t="s">
        <v>1</v>
      </c>
      <c r="B65" s="60"/>
      <c r="C65" s="60"/>
      <c r="D65" s="60"/>
      <c r="E65" s="60"/>
      <c r="F65" s="60"/>
      <c r="G65" s="60" t="s">
        <v>1</v>
      </c>
      <c r="H65" s="60"/>
      <c r="I65" s="60"/>
      <c r="J65" s="60"/>
      <c r="K65" s="60"/>
      <c r="L65" s="60"/>
      <c r="M65" s="68"/>
    </row>
    <row r="66" spans="1:13" ht="17.100000000000001" customHeight="1" x14ac:dyDescent="0.3">
      <c r="A66" s="60" t="s">
        <v>119</v>
      </c>
      <c r="B66" s="60"/>
      <c r="C66" s="60"/>
      <c r="D66" s="60"/>
      <c r="E66" s="60"/>
      <c r="F66" s="60"/>
      <c r="G66" s="60" t="s">
        <v>120</v>
      </c>
      <c r="H66" s="60"/>
      <c r="I66" s="60"/>
      <c r="J66" s="60"/>
      <c r="K66" s="60"/>
      <c r="L66" s="60"/>
      <c r="M66" s="68"/>
    </row>
    <row r="67" spans="1:13" ht="17.100000000000001" customHeight="1" x14ac:dyDescent="0.25">
      <c r="A67" s="77"/>
      <c r="B67" s="77"/>
      <c r="C67" s="77"/>
      <c r="D67" s="77"/>
      <c r="E67" s="77"/>
      <c r="F67" s="77"/>
      <c r="G67" s="77"/>
      <c r="H67" s="77"/>
      <c r="I67" s="77"/>
      <c r="J67" s="77"/>
      <c r="K67" s="77"/>
      <c r="L67" s="77"/>
      <c r="M67" s="78"/>
    </row>
    <row r="68" spans="1:13" ht="15" x14ac:dyDescent="0.25">
      <c r="A68" s="77"/>
      <c r="B68" s="77"/>
      <c r="C68" s="77"/>
      <c r="D68" s="77"/>
      <c r="E68" s="77"/>
      <c r="F68" s="77"/>
      <c r="G68" s="77"/>
      <c r="H68" s="77"/>
      <c r="I68" s="77"/>
      <c r="J68" s="77"/>
      <c r="K68" s="77"/>
      <c r="L68" s="77"/>
      <c r="M68" s="78"/>
    </row>
  </sheetData>
  <mergeCells count="27">
    <mergeCell ref="L61:M61"/>
    <mergeCell ref="L62:M62"/>
    <mergeCell ref="L55:M55"/>
    <mergeCell ref="L56:M56"/>
    <mergeCell ref="L57:M57"/>
    <mergeCell ref="L58:M58"/>
    <mergeCell ref="L59:M59"/>
    <mergeCell ref="L60:M60"/>
    <mergeCell ref="L54:M54"/>
    <mergeCell ref="H6:J6"/>
    <mergeCell ref="C7:E7"/>
    <mergeCell ref="H7:J7"/>
    <mergeCell ref="L7:M7"/>
    <mergeCell ref="C8:E8"/>
    <mergeCell ref="H8:J8"/>
    <mergeCell ref="L8:M8"/>
    <mergeCell ref="L11:M12"/>
    <mergeCell ref="L50:M50"/>
    <mergeCell ref="L51:M51"/>
    <mergeCell ref="L52:M52"/>
    <mergeCell ref="L53:M53"/>
    <mergeCell ref="C3:E3"/>
    <mergeCell ref="H3:J3"/>
    <mergeCell ref="C4:E4"/>
    <mergeCell ref="H4:J4"/>
    <mergeCell ref="C5:E5"/>
    <mergeCell ref="H5:J5"/>
  </mergeCells>
  <pageMargins left="0.70866141732283472" right="0.70866141732283472" top="0.78740157480314965" bottom="0.78740157480314965" header="0.31496062992125984" footer="0.31496062992125984"/>
  <pageSetup paperSize="9" scale="64" fitToHeight="0" orientation="portrait" r:id="rId1"/>
  <headerFooter>
    <oddHeader>&amp;C&amp;G</oddHead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0000000}">
          <x14:formula1>
            <xm:f>Q!$A$2:$A$3</xm:f>
          </x14:formula1>
          <xm:sqref>F40</xm:sqref>
        </x14:dataValidation>
        <x14:dataValidation type="list" allowBlank="1" showInputMessage="1" showErrorMessage="1" xr:uid="{00000000-0002-0000-0A00-000001000000}">
          <x14:formula1>
            <xm:f>Q!$A$5:$A$6</xm:f>
          </x14:formula1>
          <xm:sqref>H25</xm:sqref>
        </x14:dataValidation>
        <x14:dataValidation type="list" allowBlank="1" showInputMessage="1" showErrorMessage="1" xr:uid="{00000000-0002-0000-0A00-000002000000}">
          <x14:formula1>
            <xm:f>Q!$A$14:$A$15</xm:f>
          </x14:formula1>
          <xm:sqref>C15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68"/>
  <sheetViews>
    <sheetView view="pageLayout" topLeftCell="A48" zoomScaleNormal="85" workbookViewId="0">
      <selection activeCell="I35" sqref="I35"/>
    </sheetView>
  </sheetViews>
  <sheetFormatPr baseColWidth="10" defaultRowHeight="12.75" x14ac:dyDescent="0.2"/>
  <cols>
    <col min="1" max="1" width="4.83203125" customWidth="1"/>
    <col min="2" max="2" width="15.83203125" customWidth="1"/>
    <col min="3" max="3" width="17.1640625" customWidth="1"/>
    <col min="4" max="4" width="12.33203125" customWidth="1"/>
    <col min="5" max="5" width="4.83203125" customWidth="1"/>
    <col min="6" max="6" width="15.83203125" customWidth="1"/>
    <col min="7" max="7" width="17.1640625" customWidth="1"/>
    <col min="8" max="8" width="12.6640625" customWidth="1"/>
    <col min="9" max="9" width="4.83203125" customWidth="1"/>
    <col min="10" max="10" width="15.83203125" customWidth="1"/>
    <col min="11" max="11" width="16.5" customWidth="1"/>
    <col min="12" max="12" width="3.6640625" customWidth="1"/>
    <col min="13" max="13" width="17" style="4" customWidth="1"/>
  </cols>
  <sheetData>
    <row r="1" spans="1:13" ht="25.5" x14ac:dyDescent="0.35">
      <c r="A1" s="6" t="s">
        <v>49</v>
      </c>
      <c r="B1" s="6"/>
      <c r="C1" s="6"/>
      <c r="D1" s="6"/>
      <c r="E1" s="6"/>
      <c r="F1" s="6"/>
      <c r="G1" s="6"/>
      <c r="H1" s="6"/>
      <c r="I1" s="6"/>
      <c r="J1" s="6"/>
      <c r="K1" s="6"/>
      <c r="L1" s="7" t="s">
        <v>60</v>
      </c>
      <c r="M1" s="21">
        <v>2026</v>
      </c>
    </row>
    <row r="2" spans="1:13" ht="6.75" customHeight="1" x14ac:dyDescent="0.2">
      <c r="A2" s="8"/>
      <c r="B2" s="8"/>
      <c r="C2" s="8"/>
      <c r="D2" s="8"/>
      <c r="E2" s="8"/>
      <c r="F2" s="8"/>
      <c r="G2" s="8"/>
      <c r="H2" s="8"/>
      <c r="I2" s="8"/>
      <c r="J2" s="8"/>
      <c r="K2" s="8"/>
      <c r="L2" s="8"/>
      <c r="M2" s="9"/>
    </row>
    <row r="3" spans="1:13" ht="17.100000000000001" customHeight="1" x14ac:dyDescent="0.3">
      <c r="A3" s="60" t="s">
        <v>80</v>
      </c>
      <c r="B3" s="60"/>
      <c r="C3" s="80" t="str">
        <f>IF(Januar!C3="","",Januar!C3)</f>
        <v/>
      </c>
      <c r="D3" s="80"/>
      <c r="E3" s="80"/>
      <c r="F3" s="60"/>
      <c r="G3" s="60" t="s">
        <v>85</v>
      </c>
      <c r="H3" s="79" t="str">
        <f>IF(Januar!H3="","",Januar!H3)</f>
        <v/>
      </c>
      <c r="I3" s="79"/>
      <c r="J3" s="79"/>
      <c r="K3" s="77"/>
      <c r="L3" s="60"/>
      <c r="M3" s="68"/>
    </row>
    <row r="4" spans="1:13" ht="17.100000000000001" customHeight="1" x14ac:dyDescent="0.3">
      <c r="A4" s="60" t="s">
        <v>81</v>
      </c>
      <c r="B4" s="60"/>
      <c r="C4" s="80" t="str">
        <f>IF(Januar!C4="","",Januar!C4)</f>
        <v/>
      </c>
      <c r="D4" s="80"/>
      <c r="E4" s="80"/>
      <c r="F4" s="60"/>
      <c r="G4" s="60" t="s">
        <v>157</v>
      </c>
      <c r="H4" s="79" t="str">
        <f>IF(Januar!H4="","",Januar!H4)</f>
        <v/>
      </c>
      <c r="I4" s="79"/>
      <c r="J4" s="79"/>
      <c r="K4" s="77"/>
      <c r="L4" s="60"/>
      <c r="M4" s="68"/>
    </row>
    <row r="5" spans="1:13" ht="17.100000000000001" customHeight="1" x14ac:dyDescent="0.3">
      <c r="A5" s="60" t="s">
        <v>82</v>
      </c>
      <c r="B5" s="60"/>
      <c r="C5" s="80" t="str">
        <f>IF(Januar!C4="","",Januar!C4)</f>
        <v/>
      </c>
      <c r="D5" s="80"/>
      <c r="E5" s="80"/>
      <c r="F5" s="60"/>
      <c r="G5" s="60" t="s">
        <v>158</v>
      </c>
      <c r="H5" s="79" t="str">
        <f>IF(Januar!H5="","",Januar!H5)</f>
        <v/>
      </c>
      <c r="I5" s="79"/>
      <c r="J5" s="79"/>
      <c r="K5" s="77"/>
      <c r="L5" s="60"/>
      <c r="M5" s="68"/>
    </row>
    <row r="6" spans="1:13" ht="17.100000000000001" customHeight="1" x14ac:dyDescent="0.3">
      <c r="A6" s="60"/>
      <c r="B6" s="60"/>
      <c r="C6" s="63" t="s">
        <v>23</v>
      </c>
      <c r="D6" s="63"/>
      <c r="E6" s="63"/>
      <c r="F6" s="60"/>
      <c r="G6" s="60" t="s">
        <v>159</v>
      </c>
      <c r="H6" s="79" t="str">
        <f>IF(Januar!H6="","",Januar!H6)</f>
        <v/>
      </c>
      <c r="I6" s="79"/>
      <c r="J6" s="79"/>
      <c r="K6" s="77"/>
      <c r="L6" s="60"/>
      <c r="M6" s="68"/>
    </row>
    <row r="7" spans="1:13" ht="17.100000000000001" customHeight="1" x14ac:dyDescent="0.3">
      <c r="A7" s="60" t="s">
        <v>83</v>
      </c>
      <c r="B7" s="60"/>
      <c r="C7" s="91">
        <f>DATE(M1,10,1)</f>
        <v>46296</v>
      </c>
      <c r="D7" s="91"/>
      <c r="E7" s="91"/>
      <c r="F7" s="60"/>
      <c r="G7" s="60" t="s">
        <v>160</v>
      </c>
      <c r="H7" s="79" t="str">
        <f>IF(Januar!H7="","",Januar!H7)</f>
        <v/>
      </c>
      <c r="I7" s="79"/>
      <c r="J7" s="79"/>
      <c r="K7" s="60" t="s">
        <v>161</v>
      </c>
      <c r="L7" s="89" t="str">
        <f>IF(Januar!L7="","",Januar!L7)</f>
        <v/>
      </c>
      <c r="M7" s="89"/>
    </row>
    <row r="8" spans="1:13" ht="17.100000000000001" customHeight="1" x14ac:dyDescent="0.3">
      <c r="A8" s="60" t="s">
        <v>84</v>
      </c>
      <c r="B8" s="60"/>
      <c r="C8" s="91">
        <f>EOMONTH(C7,0)</f>
        <v>46326</v>
      </c>
      <c r="D8" s="91"/>
      <c r="E8" s="91"/>
      <c r="F8" s="60"/>
      <c r="G8" s="60" t="s">
        <v>162</v>
      </c>
      <c r="H8" s="79" t="str">
        <f>IF(Januar!H8="","",Januar!H8)</f>
        <v/>
      </c>
      <c r="I8" s="79"/>
      <c r="J8" s="79"/>
      <c r="K8" s="77" t="s">
        <v>150</v>
      </c>
      <c r="L8" s="90" t="str">
        <f>IF(Januar!L8="","",Januar!L8)</f>
        <v/>
      </c>
      <c r="M8" s="90"/>
    </row>
    <row r="9" spans="1:13" ht="17.100000000000001" customHeight="1" x14ac:dyDescent="0.3">
      <c r="A9" s="60"/>
      <c r="B9" s="60"/>
      <c r="C9" s="60"/>
      <c r="D9" s="60"/>
      <c r="E9" s="60"/>
      <c r="F9" s="60"/>
      <c r="G9" s="77"/>
      <c r="H9" s="77"/>
      <c r="I9" s="77"/>
      <c r="J9" s="77"/>
      <c r="K9" s="77"/>
      <c r="L9" s="60"/>
      <c r="M9" s="68"/>
    </row>
    <row r="10" spans="1:13" ht="7.5" customHeight="1" x14ac:dyDescent="0.3">
      <c r="A10" s="60"/>
      <c r="B10" s="60"/>
      <c r="C10" s="60"/>
      <c r="D10" s="60"/>
      <c r="E10" s="60"/>
      <c r="F10" s="60"/>
      <c r="G10" s="60"/>
      <c r="H10" s="60"/>
      <c r="I10" s="60"/>
      <c r="J10" s="60"/>
      <c r="K10" s="60"/>
      <c r="L10" s="60"/>
      <c r="M10" s="68"/>
    </row>
    <row r="11" spans="1:13" ht="17.100000000000001" customHeight="1" x14ac:dyDescent="0.3">
      <c r="A11" s="24" t="s">
        <v>163</v>
      </c>
      <c r="B11" s="25"/>
      <c r="C11" s="25"/>
      <c r="D11" s="25"/>
      <c r="E11" s="25"/>
      <c r="F11" s="25"/>
      <c r="G11" s="25"/>
      <c r="H11" s="25"/>
      <c r="I11" s="25"/>
      <c r="J11" s="25"/>
      <c r="K11" s="26"/>
      <c r="L11" s="85" t="s">
        <v>139</v>
      </c>
      <c r="M11" s="86"/>
    </row>
    <row r="12" spans="1:13" ht="17.100000000000001" customHeight="1" x14ac:dyDescent="0.3">
      <c r="A12" s="27" t="s">
        <v>4</v>
      </c>
      <c r="B12" s="25" t="s">
        <v>86</v>
      </c>
      <c r="C12" s="25"/>
      <c r="D12" s="25"/>
      <c r="E12" s="25"/>
      <c r="F12" s="25"/>
      <c r="G12" s="25"/>
      <c r="H12" s="25"/>
      <c r="I12" s="25"/>
      <c r="J12" s="25"/>
      <c r="K12" s="26"/>
      <c r="L12" s="87"/>
      <c r="M12" s="88"/>
    </row>
    <row r="13" spans="1:13" ht="17.100000000000001" customHeight="1" x14ac:dyDescent="0.3">
      <c r="A13" s="28">
        <v>1.1000000000000001</v>
      </c>
      <c r="B13" s="25" t="s">
        <v>87</v>
      </c>
      <c r="C13" s="25"/>
      <c r="D13" s="25"/>
      <c r="E13" s="25"/>
      <c r="F13" s="25"/>
      <c r="G13" s="25"/>
      <c r="H13" s="25"/>
      <c r="I13" s="25"/>
      <c r="J13" s="25"/>
      <c r="K13" s="26"/>
      <c r="L13" s="29" t="s">
        <v>2</v>
      </c>
      <c r="M13" s="30"/>
    </row>
    <row r="14" spans="1:13" ht="17.100000000000001" customHeight="1" x14ac:dyDescent="0.3">
      <c r="A14" s="31">
        <v>1.2</v>
      </c>
      <c r="B14" s="25" t="s">
        <v>88</v>
      </c>
      <c r="C14" s="25"/>
      <c r="D14" s="25"/>
      <c r="E14" s="25"/>
      <c r="F14" s="25"/>
      <c r="G14" s="32"/>
      <c r="H14" s="25" t="s">
        <v>90</v>
      </c>
      <c r="I14" s="25"/>
      <c r="J14" s="25" t="s">
        <v>140</v>
      </c>
      <c r="K14" s="33"/>
      <c r="L14" s="34" t="s">
        <v>2</v>
      </c>
      <c r="M14" s="35">
        <f>K14*G14</f>
        <v>0</v>
      </c>
    </row>
    <row r="15" spans="1:13" ht="17.100000000000001" customHeight="1" x14ac:dyDescent="0.3">
      <c r="A15" s="31"/>
      <c r="B15" s="25" t="s">
        <v>70</v>
      </c>
      <c r="C15" s="32">
        <v>4</v>
      </c>
      <c r="D15" s="36" t="s">
        <v>79</v>
      </c>
      <c r="E15" s="25"/>
      <c r="F15" s="25"/>
      <c r="G15" s="37">
        <f>LOOKUP(C15,Q!A14:B15)</f>
        <v>8.3299999999999999E-2</v>
      </c>
      <c r="H15" s="25" t="s">
        <v>89</v>
      </c>
      <c r="I15" s="25"/>
      <c r="J15" s="25"/>
      <c r="K15" s="26"/>
      <c r="L15" s="29" t="s">
        <v>2</v>
      </c>
      <c r="M15" s="38">
        <f>M14*G15</f>
        <v>0</v>
      </c>
    </row>
    <row r="16" spans="1:13" ht="17.100000000000001" customHeight="1" x14ac:dyDescent="0.3">
      <c r="A16" s="31">
        <v>1.3</v>
      </c>
      <c r="B16" s="32"/>
      <c r="C16" s="32"/>
      <c r="D16" s="32"/>
      <c r="E16" s="32"/>
      <c r="F16" s="32"/>
      <c r="G16" s="32"/>
      <c r="H16" s="32"/>
      <c r="I16" s="32"/>
      <c r="J16" s="32"/>
      <c r="K16" s="33"/>
      <c r="L16" s="34" t="s">
        <v>2</v>
      </c>
      <c r="M16" s="30"/>
    </row>
    <row r="17" spans="1:13" ht="17.100000000000001" customHeight="1" x14ac:dyDescent="0.3">
      <c r="A17" s="28" t="s">
        <v>5</v>
      </c>
      <c r="B17" s="25" t="s">
        <v>91</v>
      </c>
      <c r="C17" s="25"/>
      <c r="D17" s="25"/>
      <c r="E17" s="25"/>
      <c r="F17" s="25"/>
      <c r="G17" s="25"/>
      <c r="H17" s="25"/>
      <c r="I17" s="25"/>
      <c r="J17" s="25"/>
      <c r="K17" s="26"/>
      <c r="L17" s="39"/>
      <c r="M17" s="35"/>
    </row>
    <row r="18" spans="1:13" ht="17.100000000000001" customHeight="1" x14ac:dyDescent="0.3">
      <c r="A18" s="31">
        <v>2.1</v>
      </c>
      <c r="B18" s="25" t="s">
        <v>45</v>
      </c>
      <c r="C18" s="25"/>
      <c r="D18" s="25"/>
      <c r="E18" s="25"/>
      <c r="F18" s="25"/>
      <c r="G18" s="40">
        <f>L62</f>
        <v>0</v>
      </c>
      <c r="H18" s="25" t="s">
        <v>90</v>
      </c>
      <c r="I18" s="25"/>
      <c r="J18" s="25" t="s">
        <v>141</v>
      </c>
      <c r="K18" s="41">
        <f>M13/227*1.25</f>
        <v>0</v>
      </c>
      <c r="L18" s="34" t="s">
        <v>2</v>
      </c>
      <c r="M18" s="35">
        <f>G18*K18</f>
        <v>0</v>
      </c>
    </row>
    <row r="19" spans="1:13" ht="17.100000000000001" customHeight="1" x14ac:dyDescent="0.3">
      <c r="A19" s="31">
        <v>2.2000000000000002</v>
      </c>
      <c r="B19" s="25" t="s">
        <v>93</v>
      </c>
      <c r="C19" s="25"/>
      <c r="D19" s="25"/>
      <c r="E19" s="25"/>
      <c r="F19" s="25"/>
      <c r="G19" s="32"/>
      <c r="H19" s="25" t="s">
        <v>92</v>
      </c>
      <c r="I19" s="25"/>
      <c r="J19" s="25" t="s">
        <v>140</v>
      </c>
      <c r="K19" s="42"/>
      <c r="L19" s="43" t="s">
        <v>2</v>
      </c>
      <c r="M19" s="35">
        <f>K19*G19</f>
        <v>0</v>
      </c>
    </row>
    <row r="20" spans="1:13" ht="17.100000000000001" customHeight="1" x14ac:dyDescent="0.3">
      <c r="A20" s="31">
        <v>2.2999999999999998</v>
      </c>
      <c r="B20" s="32"/>
      <c r="C20" s="32"/>
      <c r="D20" s="32"/>
      <c r="E20" s="32"/>
      <c r="F20" s="32"/>
      <c r="G20" s="32"/>
      <c r="H20" s="32"/>
      <c r="I20" s="32"/>
      <c r="J20" s="32"/>
      <c r="K20" s="33"/>
      <c r="L20" s="44" t="s">
        <v>2</v>
      </c>
      <c r="M20" s="30"/>
    </row>
    <row r="21" spans="1:13" ht="17.100000000000001" customHeight="1" x14ac:dyDescent="0.3">
      <c r="A21" s="45" t="s">
        <v>21</v>
      </c>
      <c r="B21" s="24" t="s">
        <v>94</v>
      </c>
      <c r="C21" s="25"/>
      <c r="D21" s="25"/>
      <c r="E21" s="25"/>
      <c r="F21" s="25"/>
      <c r="G21" s="25"/>
      <c r="H21" s="25"/>
      <c r="I21" s="25"/>
      <c r="J21" s="25"/>
      <c r="K21" s="26"/>
      <c r="L21" s="29" t="s">
        <v>22</v>
      </c>
      <c r="M21" s="35">
        <f>SUM(M13:M20)</f>
        <v>0</v>
      </c>
    </row>
    <row r="22" spans="1:13" ht="17.100000000000001" customHeight="1" x14ac:dyDescent="0.3">
      <c r="A22" s="28" t="s">
        <v>6</v>
      </c>
      <c r="B22" s="25" t="s">
        <v>95</v>
      </c>
      <c r="C22" s="25"/>
      <c r="D22" s="25"/>
      <c r="E22" s="25"/>
      <c r="F22" s="25"/>
      <c r="G22" s="32"/>
      <c r="H22" s="25" t="s">
        <v>92</v>
      </c>
      <c r="I22" s="25"/>
      <c r="J22" s="25" t="s">
        <v>140</v>
      </c>
      <c r="K22" s="33"/>
      <c r="L22" s="46" t="s">
        <v>2</v>
      </c>
      <c r="M22" s="47">
        <f>G22*K22</f>
        <v>0</v>
      </c>
    </row>
    <row r="23" spans="1:13" ht="17.100000000000001" customHeight="1" x14ac:dyDescent="0.3">
      <c r="A23" s="28" t="s">
        <v>7</v>
      </c>
      <c r="B23" s="25" t="s">
        <v>96</v>
      </c>
      <c r="C23" s="25"/>
      <c r="D23" s="25"/>
      <c r="E23" s="25"/>
      <c r="F23" s="25"/>
      <c r="G23" s="25"/>
      <c r="H23" s="25"/>
      <c r="I23" s="25"/>
      <c r="J23" s="25"/>
      <c r="K23" s="26"/>
      <c r="L23" s="39"/>
      <c r="M23" s="48"/>
    </row>
    <row r="24" spans="1:13" ht="17.100000000000001" customHeight="1" x14ac:dyDescent="0.3">
      <c r="A24" s="25">
        <v>5.0999999999999996</v>
      </c>
      <c r="B24" s="25" t="s">
        <v>97</v>
      </c>
      <c r="C24" s="25"/>
      <c r="D24" s="25"/>
      <c r="E24" s="25"/>
      <c r="F24" s="25"/>
      <c r="G24" s="25"/>
      <c r="H24" s="25"/>
      <c r="I24" s="25"/>
      <c r="J24" s="25"/>
      <c r="K24" s="26"/>
      <c r="L24" s="39"/>
      <c r="M24" s="48"/>
    </row>
    <row r="25" spans="1:13" ht="17.100000000000001" customHeight="1" x14ac:dyDescent="0.3">
      <c r="A25" s="49" t="s">
        <v>8</v>
      </c>
      <c r="B25" s="32"/>
      <c r="C25" s="25" t="s">
        <v>152</v>
      </c>
      <c r="D25" s="25"/>
      <c r="E25" s="25"/>
      <c r="F25" s="25"/>
      <c r="G25" s="25"/>
      <c r="H25" s="32" t="s">
        <v>51</v>
      </c>
      <c r="I25" s="25"/>
      <c r="J25" s="25" t="s">
        <v>140</v>
      </c>
      <c r="K25" s="50">
        <v>215</v>
      </c>
      <c r="L25" s="34" t="s">
        <v>2</v>
      </c>
      <c r="M25" s="35">
        <f>B25*K25</f>
        <v>0</v>
      </c>
    </row>
    <row r="26" spans="1:13" ht="17.100000000000001" customHeight="1" x14ac:dyDescent="0.3">
      <c r="A26" s="49" t="s">
        <v>8</v>
      </c>
      <c r="B26" s="32"/>
      <c r="C26" s="25" t="s">
        <v>153</v>
      </c>
      <c r="D26" s="25"/>
      <c r="E26" s="25"/>
      <c r="F26" s="25"/>
      <c r="G26" s="25"/>
      <c r="H26" s="32" t="str">
        <f>H25</f>
        <v>Talgebiet</v>
      </c>
      <c r="I26" s="25"/>
      <c r="J26" s="25" t="s">
        <v>140</v>
      </c>
      <c r="K26" s="50">
        <v>268</v>
      </c>
      <c r="L26" s="34" t="s">
        <v>2</v>
      </c>
      <c r="M26" s="35">
        <f>B26*K26</f>
        <v>0</v>
      </c>
    </row>
    <row r="27" spans="1:13" ht="17.100000000000001" customHeight="1" x14ac:dyDescent="0.3">
      <c r="A27" s="49" t="s">
        <v>9</v>
      </c>
      <c r="B27" s="32"/>
      <c r="C27" s="25" t="s">
        <v>41</v>
      </c>
      <c r="D27" s="25"/>
      <c r="E27" s="25"/>
      <c r="F27" s="25"/>
      <c r="G27" s="25"/>
      <c r="H27" s="25"/>
      <c r="I27" s="25"/>
      <c r="J27" s="25" t="s">
        <v>140</v>
      </c>
      <c r="K27" s="50">
        <v>100</v>
      </c>
      <c r="L27" s="34" t="s">
        <v>2</v>
      </c>
      <c r="M27" s="35">
        <f>B27*K27</f>
        <v>0</v>
      </c>
    </row>
    <row r="28" spans="1:13" ht="17.100000000000001" customHeight="1" x14ac:dyDescent="0.3">
      <c r="A28" s="45" t="s">
        <v>20</v>
      </c>
      <c r="B28" s="24" t="s">
        <v>98</v>
      </c>
      <c r="C28" s="25"/>
      <c r="D28" s="25"/>
      <c r="E28" s="25"/>
      <c r="F28" s="25"/>
      <c r="G28" s="25"/>
      <c r="H28" s="25"/>
      <c r="I28" s="25"/>
      <c r="J28" s="25"/>
      <c r="K28" s="26"/>
      <c r="L28" s="29" t="s">
        <v>22</v>
      </c>
      <c r="M28" s="35">
        <f>SUM(M21:M27)</f>
        <v>0</v>
      </c>
    </row>
    <row r="29" spans="1:13" ht="17.100000000000001" customHeight="1" x14ac:dyDescent="0.3">
      <c r="A29" s="51" t="s">
        <v>10</v>
      </c>
      <c r="B29" s="25" t="s">
        <v>99</v>
      </c>
      <c r="C29" s="25"/>
      <c r="D29" s="25"/>
      <c r="E29" s="25"/>
      <c r="F29" s="25"/>
      <c r="G29" s="25"/>
      <c r="H29" s="25"/>
      <c r="I29" s="25"/>
      <c r="J29" s="25"/>
      <c r="K29" s="26"/>
      <c r="L29" s="52"/>
      <c r="M29" s="53"/>
    </row>
    <row r="30" spans="1:13" ht="17.100000000000001" customHeight="1" x14ac:dyDescent="0.3">
      <c r="A30" s="25">
        <v>7.1</v>
      </c>
      <c r="B30" s="54" t="s">
        <v>100</v>
      </c>
      <c r="C30" s="25"/>
      <c r="D30" s="25"/>
      <c r="E30" s="25"/>
      <c r="F30" s="25"/>
      <c r="G30" s="25"/>
      <c r="H30" s="25"/>
      <c r="I30" s="25"/>
      <c r="J30" s="25"/>
      <c r="K30" s="26"/>
      <c r="L30" s="39"/>
      <c r="M30" s="55"/>
    </row>
    <row r="31" spans="1:13" ht="17.100000000000001" customHeight="1" x14ac:dyDescent="0.3">
      <c r="A31" s="25">
        <v>7.2</v>
      </c>
      <c r="B31" s="32"/>
      <c r="C31" s="32"/>
      <c r="D31" s="32"/>
      <c r="E31" s="32"/>
      <c r="F31" s="32"/>
      <c r="G31" s="32"/>
      <c r="H31" s="32"/>
      <c r="I31" s="32"/>
      <c r="J31" s="32"/>
      <c r="K31" s="33"/>
      <c r="L31" s="56"/>
      <c r="M31" s="30"/>
    </row>
    <row r="32" spans="1:13" ht="17.100000000000001" customHeight="1" x14ac:dyDescent="0.3">
      <c r="A32" s="24" t="s">
        <v>101</v>
      </c>
      <c r="B32" s="24"/>
      <c r="C32" s="24"/>
      <c r="D32" s="24"/>
      <c r="E32" s="24"/>
      <c r="F32" s="24"/>
      <c r="G32" s="24"/>
      <c r="H32" s="24"/>
      <c r="I32" s="24"/>
      <c r="J32" s="24"/>
      <c r="K32" s="24"/>
      <c r="L32" s="57"/>
      <c r="M32" s="58"/>
    </row>
    <row r="33" spans="1:13" ht="17.100000000000001" customHeight="1" x14ac:dyDescent="0.3">
      <c r="A33" s="51" t="s">
        <v>11</v>
      </c>
      <c r="B33" s="25" t="s">
        <v>102</v>
      </c>
      <c r="C33" s="25"/>
      <c r="D33" s="25"/>
      <c r="E33" s="25"/>
      <c r="F33" s="25"/>
      <c r="G33" s="25"/>
      <c r="H33" s="32">
        <v>6.4</v>
      </c>
      <c r="I33" s="25" t="s">
        <v>115</v>
      </c>
      <c r="J33" s="25"/>
      <c r="K33" s="25"/>
      <c r="L33" s="29" t="s">
        <v>3</v>
      </c>
      <c r="M33" s="38">
        <f>M21*H33/100</f>
        <v>0</v>
      </c>
    </row>
    <row r="34" spans="1:13" ht="17.100000000000001" customHeight="1" x14ac:dyDescent="0.3">
      <c r="A34" s="51" t="s">
        <v>12</v>
      </c>
      <c r="B34" s="25" t="s">
        <v>103</v>
      </c>
      <c r="C34" s="25"/>
      <c r="D34" s="25"/>
      <c r="E34" s="25"/>
      <c r="F34" s="25"/>
      <c r="G34" s="25"/>
      <c r="H34" s="32">
        <v>1.607</v>
      </c>
      <c r="I34" s="25" t="s">
        <v>115</v>
      </c>
      <c r="J34" s="25"/>
      <c r="K34" s="25"/>
      <c r="L34" s="29" t="s">
        <v>3</v>
      </c>
      <c r="M34" s="35">
        <f>M21*H34/100</f>
        <v>0</v>
      </c>
    </row>
    <row r="35" spans="1:13" ht="17.100000000000001" customHeight="1" x14ac:dyDescent="0.3">
      <c r="A35" s="51" t="s">
        <v>13</v>
      </c>
      <c r="B35" s="25" t="s">
        <v>104</v>
      </c>
      <c r="C35" s="25"/>
      <c r="D35" s="25"/>
      <c r="E35" s="25"/>
      <c r="F35" s="25"/>
      <c r="G35" s="25"/>
      <c r="H35" s="25"/>
      <c r="I35" s="25"/>
      <c r="J35" s="25"/>
      <c r="K35" s="25"/>
      <c r="L35" s="29" t="s">
        <v>3</v>
      </c>
      <c r="M35" s="59"/>
    </row>
    <row r="36" spans="1:13" ht="17.100000000000001" customHeight="1" x14ac:dyDescent="0.3">
      <c r="A36" s="51" t="s">
        <v>14</v>
      </c>
      <c r="B36" s="25" t="s">
        <v>105</v>
      </c>
      <c r="C36" s="25"/>
      <c r="D36" s="25"/>
      <c r="E36" s="25"/>
      <c r="F36" s="25"/>
      <c r="G36" s="25"/>
      <c r="H36" s="32">
        <v>0.35</v>
      </c>
      <c r="I36" s="25" t="s">
        <v>116</v>
      </c>
      <c r="J36" s="25"/>
      <c r="K36" s="25"/>
      <c r="L36" s="29" t="s">
        <v>3</v>
      </c>
      <c r="M36" s="35">
        <f>(M21+M22)*H36/100</f>
        <v>0</v>
      </c>
    </row>
    <row r="37" spans="1:13" ht="17.100000000000001" customHeight="1" x14ac:dyDescent="0.3">
      <c r="A37" s="51" t="s">
        <v>15</v>
      </c>
      <c r="B37" s="25" t="s">
        <v>106</v>
      </c>
      <c r="C37" s="25"/>
      <c r="D37" s="25"/>
      <c r="E37" s="25" t="s">
        <v>110</v>
      </c>
      <c r="F37" s="60"/>
      <c r="G37" s="25"/>
      <c r="H37" s="25"/>
      <c r="I37" s="25"/>
      <c r="J37" s="25"/>
      <c r="K37" s="61"/>
      <c r="L37" s="29" t="s">
        <v>3</v>
      </c>
      <c r="M37" s="35">
        <f>M21*K37/100</f>
        <v>0</v>
      </c>
    </row>
    <row r="38" spans="1:13" ht="17.100000000000001" customHeight="1" x14ac:dyDescent="0.3">
      <c r="A38" s="51" t="s">
        <v>16</v>
      </c>
      <c r="B38" s="25" t="s">
        <v>107</v>
      </c>
      <c r="C38" s="25"/>
      <c r="D38" s="25"/>
      <c r="E38" s="25" t="s">
        <v>111</v>
      </c>
      <c r="F38" s="25"/>
      <c r="G38" s="25"/>
      <c r="H38" s="25"/>
      <c r="I38" s="25"/>
      <c r="J38" s="25"/>
      <c r="K38" s="61"/>
      <c r="L38" s="29" t="s">
        <v>3</v>
      </c>
      <c r="M38" s="35">
        <f>M28*K38/100</f>
        <v>0</v>
      </c>
    </row>
    <row r="39" spans="1:13" ht="17.100000000000001" customHeight="1" x14ac:dyDescent="0.3">
      <c r="A39" s="51" t="s">
        <v>17</v>
      </c>
      <c r="B39" s="25" t="s">
        <v>108</v>
      </c>
      <c r="C39" s="25"/>
      <c r="D39" s="25"/>
      <c r="E39" s="25"/>
      <c r="F39" s="25"/>
      <c r="G39" s="25"/>
      <c r="H39" s="25"/>
      <c r="I39" s="25"/>
      <c r="J39" s="25"/>
      <c r="K39" s="25"/>
      <c r="L39" s="29"/>
      <c r="M39" s="35"/>
    </row>
    <row r="40" spans="1:13" ht="17.100000000000001" customHeight="1" x14ac:dyDescent="0.3">
      <c r="A40" s="28">
        <v>14.1</v>
      </c>
      <c r="B40" s="25" t="s">
        <v>154</v>
      </c>
      <c r="C40" s="25"/>
      <c r="D40" s="25"/>
      <c r="E40" s="25"/>
      <c r="F40" s="32" t="s">
        <v>43</v>
      </c>
      <c r="G40" s="25"/>
      <c r="H40" s="25"/>
      <c r="I40" s="25"/>
      <c r="J40" s="25" t="s">
        <v>140</v>
      </c>
      <c r="K40" s="62" t="str">
        <f>IF(F40="Ja",345,"")</f>
        <v/>
      </c>
      <c r="L40" s="34" t="s">
        <v>3</v>
      </c>
      <c r="M40" s="35" t="str">
        <f>K40</f>
        <v/>
      </c>
    </row>
    <row r="41" spans="1:13" ht="17.100000000000001" customHeight="1" x14ac:dyDescent="0.3">
      <c r="A41" s="31">
        <v>14.2</v>
      </c>
      <c r="B41" s="25" t="s">
        <v>109</v>
      </c>
      <c r="C41" s="25"/>
      <c r="D41" s="25"/>
      <c r="E41" s="25"/>
      <c r="F41" s="63"/>
      <c r="G41" s="25" t="s">
        <v>112</v>
      </c>
      <c r="H41" s="25"/>
      <c r="I41" s="25"/>
      <c r="J41" s="25" t="s">
        <v>140</v>
      </c>
      <c r="K41" s="64">
        <v>3.5</v>
      </c>
      <c r="L41" s="34" t="s">
        <v>3</v>
      </c>
      <c r="M41" s="35">
        <f t="shared" ref="M41:M43" si="0">F41*K41</f>
        <v>0</v>
      </c>
    </row>
    <row r="42" spans="1:13" ht="17.100000000000001" customHeight="1" x14ac:dyDescent="0.3">
      <c r="A42" s="25"/>
      <c r="B42" s="25"/>
      <c r="C42" s="25"/>
      <c r="D42" s="25"/>
      <c r="E42" s="25"/>
      <c r="F42" s="32"/>
      <c r="G42" s="25" t="s">
        <v>113</v>
      </c>
      <c r="H42" s="25"/>
      <c r="I42" s="25"/>
      <c r="J42" s="25" t="s">
        <v>140</v>
      </c>
      <c r="K42" s="64">
        <v>10</v>
      </c>
      <c r="L42" s="34" t="s">
        <v>3</v>
      </c>
      <c r="M42" s="35">
        <f t="shared" si="0"/>
        <v>0</v>
      </c>
    </row>
    <row r="43" spans="1:13" ht="17.100000000000001" customHeight="1" x14ac:dyDescent="0.3">
      <c r="A43" s="25"/>
      <c r="B43" s="25"/>
      <c r="C43" s="25"/>
      <c r="D43" s="25"/>
      <c r="E43" s="25"/>
      <c r="F43" s="32"/>
      <c r="G43" s="25" t="s">
        <v>114</v>
      </c>
      <c r="H43" s="25"/>
      <c r="I43" s="25"/>
      <c r="J43" s="25" t="s">
        <v>140</v>
      </c>
      <c r="K43" s="64">
        <v>8</v>
      </c>
      <c r="L43" s="34" t="s">
        <v>3</v>
      </c>
      <c r="M43" s="35">
        <f t="shared" si="0"/>
        <v>0</v>
      </c>
    </row>
    <row r="44" spans="1:13" ht="17.100000000000001" customHeight="1" x14ac:dyDescent="0.3">
      <c r="A44" s="51" t="s">
        <v>18</v>
      </c>
      <c r="B44" s="25" t="s">
        <v>155</v>
      </c>
      <c r="C44" s="25"/>
      <c r="D44" s="25"/>
      <c r="E44" s="25"/>
      <c r="F44" s="25"/>
      <c r="G44" s="25"/>
      <c r="H44" s="25"/>
      <c r="I44" s="25"/>
      <c r="J44" s="25"/>
      <c r="K44" s="25"/>
      <c r="L44" s="29" t="s">
        <v>3</v>
      </c>
      <c r="M44" s="48"/>
    </row>
    <row r="45" spans="1:13" ht="17.100000000000001" customHeight="1" x14ac:dyDescent="0.3">
      <c r="A45" s="51" t="s">
        <v>19</v>
      </c>
      <c r="B45" s="32" t="s">
        <v>137</v>
      </c>
      <c r="C45" s="32"/>
      <c r="D45" s="32"/>
      <c r="E45" s="32"/>
      <c r="F45" s="32"/>
      <c r="G45" s="32"/>
      <c r="H45" s="32"/>
      <c r="I45" s="32"/>
      <c r="J45" s="32"/>
      <c r="K45" s="32"/>
      <c r="L45" s="44" t="s">
        <v>3</v>
      </c>
      <c r="M45" s="30"/>
    </row>
    <row r="46" spans="1:13" ht="17.100000000000001" customHeight="1" x14ac:dyDescent="0.3">
      <c r="A46" s="24" t="s">
        <v>118</v>
      </c>
      <c r="B46" s="25"/>
      <c r="C46" s="25"/>
      <c r="D46" s="25"/>
      <c r="E46" s="25"/>
      <c r="F46" s="25"/>
      <c r="G46" s="25"/>
      <c r="H46" s="25"/>
      <c r="I46" s="25"/>
      <c r="J46" s="25"/>
      <c r="K46" s="25"/>
      <c r="L46" s="39"/>
      <c r="M46" s="65">
        <f>M28-SUM(M33:M45)</f>
        <v>0</v>
      </c>
    </row>
    <row r="47" spans="1:13" ht="9" customHeight="1" x14ac:dyDescent="0.3">
      <c r="A47" s="60"/>
      <c r="B47" s="60"/>
      <c r="C47" s="60"/>
      <c r="D47" s="60"/>
      <c r="E47" s="60"/>
      <c r="F47" s="60"/>
      <c r="G47" s="60"/>
      <c r="H47" s="60"/>
      <c r="I47" s="60"/>
      <c r="J47" s="60"/>
      <c r="K47" s="60"/>
      <c r="L47" s="60"/>
      <c r="M47" s="66"/>
    </row>
    <row r="48" spans="1:13" ht="17.100000000000001" customHeight="1" x14ac:dyDescent="0.3">
      <c r="A48" s="67" t="s">
        <v>117</v>
      </c>
      <c r="B48" s="60"/>
      <c r="C48" s="60"/>
      <c r="D48" s="60"/>
      <c r="E48" s="60"/>
      <c r="F48" s="60"/>
      <c r="G48" s="60"/>
      <c r="H48" s="60"/>
      <c r="I48" s="60"/>
      <c r="J48" s="60"/>
      <c r="K48" s="60"/>
      <c r="L48" s="60"/>
      <c r="M48" s="68"/>
    </row>
    <row r="49" spans="1:13" ht="6" customHeight="1" x14ac:dyDescent="0.3">
      <c r="A49" s="60"/>
      <c r="B49" s="60"/>
      <c r="C49" s="60"/>
      <c r="D49" s="60"/>
      <c r="E49" s="60"/>
      <c r="F49" s="60"/>
      <c r="G49" s="60"/>
      <c r="H49" s="60"/>
      <c r="I49" s="60"/>
      <c r="J49" s="60"/>
      <c r="K49" s="60"/>
      <c r="L49" s="60"/>
      <c r="M49" s="68"/>
    </row>
    <row r="50" spans="1:13" s="1" customFormat="1" ht="33" x14ac:dyDescent="0.3">
      <c r="A50" s="69"/>
      <c r="B50" s="70" t="s">
        <v>24</v>
      </c>
      <c r="C50" s="70" t="s">
        <v>25</v>
      </c>
      <c r="D50" s="70" t="s">
        <v>45</v>
      </c>
      <c r="E50" s="69"/>
      <c r="F50" s="70" t="str">
        <f>B50</f>
        <v>Freitage</v>
      </c>
      <c r="G50" s="70" t="str">
        <f>C50</f>
        <v>Ferientage</v>
      </c>
      <c r="H50" s="70" t="s">
        <v>45</v>
      </c>
      <c r="I50" s="69"/>
      <c r="J50" s="70" t="str">
        <f>B50</f>
        <v>Freitage</v>
      </c>
      <c r="K50" s="70" t="str">
        <f>C50</f>
        <v>Ferientage</v>
      </c>
      <c r="L50" s="83" t="s">
        <v>45</v>
      </c>
      <c r="M50" s="84"/>
    </row>
    <row r="51" spans="1:13" ht="17.100000000000001" customHeight="1" x14ac:dyDescent="0.3">
      <c r="A51" s="69">
        <v>1</v>
      </c>
      <c r="B51" s="71"/>
      <c r="C51" s="71"/>
      <c r="D51" s="71"/>
      <c r="E51" s="69">
        <v>11</v>
      </c>
      <c r="F51" s="71"/>
      <c r="G51" s="71"/>
      <c r="H51" s="71"/>
      <c r="I51" s="69">
        <v>21</v>
      </c>
      <c r="J51" s="71"/>
      <c r="K51" s="71"/>
      <c r="L51" s="81"/>
      <c r="M51" s="82"/>
    </row>
    <row r="52" spans="1:13" ht="17.100000000000001" customHeight="1" x14ac:dyDescent="0.3">
      <c r="A52" s="69">
        <v>2</v>
      </c>
      <c r="B52" s="71"/>
      <c r="C52" s="71"/>
      <c r="D52" s="71"/>
      <c r="E52" s="69">
        <v>12</v>
      </c>
      <c r="F52" s="71"/>
      <c r="G52" s="71"/>
      <c r="H52" s="71"/>
      <c r="I52" s="69">
        <v>22</v>
      </c>
      <c r="J52" s="71"/>
      <c r="K52" s="71"/>
      <c r="L52" s="81"/>
      <c r="M52" s="82"/>
    </row>
    <row r="53" spans="1:13" ht="17.100000000000001" customHeight="1" x14ac:dyDescent="0.3">
      <c r="A53" s="69">
        <v>3</v>
      </c>
      <c r="B53" s="71"/>
      <c r="C53" s="71"/>
      <c r="D53" s="71"/>
      <c r="E53" s="69">
        <v>13</v>
      </c>
      <c r="F53" s="71"/>
      <c r="G53" s="71"/>
      <c r="H53" s="71"/>
      <c r="I53" s="69">
        <v>23</v>
      </c>
      <c r="J53" s="71"/>
      <c r="K53" s="71"/>
      <c r="L53" s="81"/>
      <c r="M53" s="82"/>
    </row>
    <row r="54" spans="1:13" ht="17.100000000000001" customHeight="1" x14ac:dyDescent="0.3">
      <c r="A54" s="69">
        <v>4</v>
      </c>
      <c r="B54" s="71"/>
      <c r="C54" s="71"/>
      <c r="D54" s="71"/>
      <c r="E54" s="69">
        <v>14</v>
      </c>
      <c r="F54" s="71"/>
      <c r="G54" s="71"/>
      <c r="H54" s="71"/>
      <c r="I54" s="69">
        <v>24</v>
      </c>
      <c r="J54" s="71"/>
      <c r="K54" s="71"/>
      <c r="L54" s="81"/>
      <c r="M54" s="82"/>
    </row>
    <row r="55" spans="1:13" ht="17.100000000000001" customHeight="1" x14ac:dyDescent="0.3">
      <c r="A55" s="69">
        <v>5</v>
      </c>
      <c r="B55" s="71"/>
      <c r="C55" s="71"/>
      <c r="D55" s="71"/>
      <c r="E55" s="69">
        <v>15</v>
      </c>
      <c r="F55" s="71"/>
      <c r="G55" s="71"/>
      <c r="H55" s="71"/>
      <c r="I55" s="69">
        <v>25</v>
      </c>
      <c r="J55" s="71"/>
      <c r="K55" s="71"/>
      <c r="L55" s="81"/>
      <c r="M55" s="82"/>
    </row>
    <row r="56" spans="1:13" ht="17.100000000000001" customHeight="1" x14ac:dyDescent="0.3">
      <c r="A56" s="69">
        <v>6</v>
      </c>
      <c r="B56" s="71"/>
      <c r="C56" s="71"/>
      <c r="D56" s="71"/>
      <c r="E56" s="69">
        <v>16</v>
      </c>
      <c r="F56" s="71"/>
      <c r="G56" s="71"/>
      <c r="H56" s="71"/>
      <c r="I56" s="69">
        <v>26</v>
      </c>
      <c r="J56" s="71"/>
      <c r="K56" s="71"/>
      <c r="L56" s="81"/>
      <c r="M56" s="82"/>
    </row>
    <row r="57" spans="1:13" ht="17.100000000000001" customHeight="1" x14ac:dyDescent="0.3">
      <c r="A57" s="69">
        <v>7</v>
      </c>
      <c r="B57" s="71"/>
      <c r="C57" s="71"/>
      <c r="D57" s="71"/>
      <c r="E57" s="69">
        <v>17</v>
      </c>
      <c r="F57" s="71"/>
      <c r="G57" s="71"/>
      <c r="H57" s="71"/>
      <c r="I57" s="69">
        <v>27</v>
      </c>
      <c r="J57" s="71"/>
      <c r="K57" s="71"/>
      <c r="L57" s="81"/>
      <c r="M57" s="82"/>
    </row>
    <row r="58" spans="1:13" ht="17.100000000000001" customHeight="1" x14ac:dyDescent="0.3">
      <c r="A58" s="69">
        <v>8</v>
      </c>
      <c r="B58" s="71"/>
      <c r="C58" s="71"/>
      <c r="D58" s="71"/>
      <c r="E58" s="69">
        <v>18</v>
      </c>
      <c r="F58" s="71"/>
      <c r="G58" s="71"/>
      <c r="H58" s="71"/>
      <c r="I58" s="69">
        <v>28</v>
      </c>
      <c r="J58" s="71"/>
      <c r="K58" s="71"/>
      <c r="L58" s="81"/>
      <c r="M58" s="82"/>
    </row>
    <row r="59" spans="1:13" ht="17.100000000000001" customHeight="1" x14ac:dyDescent="0.3">
      <c r="A59" s="69">
        <v>9</v>
      </c>
      <c r="B59" s="71"/>
      <c r="C59" s="71"/>
      <c r="D59" s="71"/>
      <c r="E59" s="69">
        <v>19</v>
      </c>
      <c r="F59" s="71"/>
      <c r="G59" s="71"/>
      <c r="H59" s="71"/>
      <c r="I59" s="69">
        <v>29</v>
      </c>
      <c r="J59" s="71"/>
      <c r="K59" s="71"/>
      <c r="L59" s="81"/>
      <c r="M59" s="82"/>
    </row>
    <row r="60" spans="1:13" ht="17.100000000000001" customHeight="1" x14ac:dyDescent="0.3">
      <c r="A60" s="69">
        <v>10</v>
      </c>
      <c r="B60" s="71"/>
      <c r="C60" s="71"/>
      <c r="D60" s="71"/>
      <c r="E60" s="69">
        <v>20</v>
      </c>
      <c r="F60" s="71"/>
      <c r="G60" s="71"/>
      <c r="H60" s="71"/>
      <c r="I60" s="69">
        <v>30</v>
      </c>
      <c r="J60" s="71"/>
      <c r="K60" s="71"/>
      <c r="L60" s="81"/>
      <c r="M60" s="82"/>
    </row>
    <row r="61" spans="1:13" ht="17.100000000000001" customHeight="1" x14ac:dyDescent="0.3">
      <c r="A61" s="60"/>
      <c r="B61" s="60"/>
      <c r="C61" s="60"/>
      <c r="D61" s="60"/>
      <c r="E61" s="60"/>
      <c r="F61" s="60"/>
      <c r="G61" s="60"/>
      <c r="H61" s="60"/>
      <c r="I61" s="69">
        <v>31</v>
      </c>
      <c r="J61" s="71"/>
      <c r="K61" s="71"/>
      <c r="L61" s="81"/>
      <c r="M61" s="82"/>
    </row>
    <row r="62" spans="1:13" ht="17.100000000000001" customHeight="1" x14ac:dyDescent="0.3">
      <c r="A62" s="60"/>
      <c r="B62" s="72" t="s">
        <v>156</v>
      </c>
      <c r="C62" s="73">
        <f ca="1">TODAY()</f>
        <v>46079</v>
      </c>
      <c r="D62" s="60"/>
      <c r="E62" s="60"/>
      <c r="F62" s="60"/>
      <c r="G62" s="60"/>
      <c r="H62" s="74" t="s">
        <v>0</v>
      </c>
      <c r="I62" s="75"/>
      <c r="J62" s="75">
        <f>SUM(B51:B60)+SUM(F51:F60)+SUM(J51:J61)</f>
        <v>0</v>
      </c>
      <c r="K62" s="75">
        <f>SUM(C51:C60)+SUM(G51:G60)+SUM(K51:K61)</f>
        <v>0</v>
      </c>
      <c r="L62" s="92">
        <f>SUM(D51:D60)+SUM(H51:H60)+SUM(L51:M61)</f>
        <v>0</v>
      </c>
      <c r="M62" s="93"/>
    </row>
    <row r="63" spans="1:13" ht="17.100000000000001" customHeight="1" x14ac:dyDescent="0.3">
      <c r="A63" s="60"/>
      <c r="B63" s="72"/>
      <c r="C63" s="73"/>
      <c r="D63" s="60"/>
      <c r="E63" s="60"/>
      <c r="F63" s="60"/>
      <c r="G63" s="60"/>
      <c r="H63" s="74"/>
      <c r="I63" s="74"/>
      <c r="J63" s="74"/>
      <c r="K63" s="74"/>
      <c r="L63" s="76"/>
      <c r="M63" s="76"/>
    </row>
    <row r="64" spans="1:13" ht="17.100000000000001" customHeight="1" x14ac:dyDescent="0.3">
      <c r="A64" s="60"/>
      <c r="B64" s="60"/>
      <c r="C64" s="60"/>
      <c r="D64" s="60"/>
      <c r="E64" s="60"/>
      <c r="F64" s="60"/>
      <c r="G64" s="60"/>
      <c r="H64" s="60"/>
      <c r="I64" s="60"/>
      <c r="J64" s="60"/>
      <c r="K64" s="60"/>
      <c r="L64" s="60"/>
      <c r="M64" s="68"/>
    </row>
    <row r="65" spans="1:13" ht="17.100000000000001" customHeight="1" x14ac:dyDescent="0.3">
      <c r="A65" s="60" t="s">
        <v>1</v>
      </c>
      <c r="B65" s="60"/>
      <c r="C65" s="60"/>
      <c r="D65" s="60"/>
      <c r="E65" s="60"/>
      <c r="F65" s="60"/>
      <c r="G65" s="60" t="s">
        <v>1</v>
      </c>
      <c r="H65" s="60"/>
      <c r="I65" s="60"/>
      <c r="J65" s="60"/>
      <c r="K65" s="60"/>
      <c r="L65" s="60"/>
      <c r="M65" s="68"/>
    </row>
    <row r="66" spans="1:13" ht="17.100000000000001" customHeight="1" x14ac:dyDescent="0.3">
      <c r="A66" s="60" t="s">
        <v>119</v>
      </c>
      <c r="B66" s="60"/>
      <c r="C66" s="60"/>
      <c r="D66" s="60"/>
      <c r="E66" s="60"/>
      <c r="F66" s="60"/>
      <c r="G66" s="60" t="s">
        <v>120</v>
      </c>
      <c r="H66" s="60"/>
      <c r="I66" s="60"/>
      <c r="J66" s="60"/>
      <c r="K66" s="60"/>
      <c r="L66" s="60"/>
      <c r="M66" s="68"/>
    </row>
    <row r="67" spans="1:13" ht="17.100000000000001" customHeight="1" x14ac:dyDescent="0.25">
      <c r="A67" s="77"/>
      <c r="B67" s="77"/>
      <c r="C67" s="77"/>
      <c r="D67" s="77"/>
      <c r="E67" s="77"/>
      <c r="F67" s="77"/>
      <c r="G67" s="77"/>
      <c r="H67" s="77"/>
      <c r="I67" s="77"/>
      <c r="J67" s="77"/>
      <c r="K67" s="77"/>
      <c r="L67" s="77"/>
      <c r="M67" s="78"/>
    </row>
    <row r="68" spans="1:13" ht="15" x14ac:dyDescent="0.25">
      <c r="A68" s="77"/>
      <c r="B68" s="77"/>
      <c r="C68" s="77"/>
      <c r="D68" s="77"/>
      <c r="E68" s="77"/>
      <c r="F68" s="77"/>
      <c r="G68" s="77"/>
      <c r="H68" s="77"/>
      <c r="I68" s="77"/>
      <c r="J68" s="77"/>
      <c r="K68" s="77"/>
      <c r="L68" s="77"/>
      <c r="M68" s="78"/>
    </row>
  </sheetData>
  <mergeCells count="27">
    <mergeCell ref="L61:M61"/>
    <mergeCell ref="L62:M62"/>
    <mergeCell ref="L55:M55"/>
    <mergeCell ref="L56:M56"/>
    <mergeCell ref="L57:M57"/>
    <mergeCell ref="L58:M58"/>
    <mergeCell ref="L59:M59"/>
    <mergeCell ref="L60:M60"/>
    <mergeCell ref="L54:M54"/>
    <mergeCell ref="H6:J6"/>
    <mergeCell ref="C7:E7"/>
    <mergeCell ref="H7:J7"/>
    <mergeCell ref="L7:M7"/>
    <mergeCell ref="C8:E8"/>
    <mergeCell ref="H8:J8"/>
    <mergeCell ref="L8:M8"/>
    <mergeCell ref="L11:M12"/>
    <mergeCell ref="L50:M50"/>
    <mergeCell ref="L51:M51"/>
    <mergeCell ref="L52:M52"/>
    <mergeCell ref="L53:M53"/>
    <mergeCell ref="C3:E3"/>
    <mergeCell ref="H3:J3"/>
    <mergeCell ref="C4:E4"/>
    <mergeCell ref="H4:J4"/>
    <mergeCell ref="C5:E5"/>
    <mergeCell ref="H5:J5"/>
  </mergeCells>
  <pageMargins left="0.70866141732283472" right="0.70866141732283472" top="0.78740157480314965" bottom="0.78740157480314965" header="0.31496062992125984" footer="0.31496062992125984"/>
  <pageSetup paperSize="9" scale="64" fitToHeight="0" orientation="portrait" r:id="rId1"/>
  <headerFooter>
    <oddHeader>&amp;C&amp;G</oddHead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0000000}">
          <x14:formula1>
            <xm:f>Q!$A$2:$A$3</xm:f>
          </x14:formula1>
          <xm:sqref>F40</xm:sqref>
        </x14:dataValidation>
        <x14:dataValidation type="list" allowBlank="1" showInputMessage="1" showErrorMessage="1" xr:uid="{00000000-0002-0000-0B00-000001000000}">
          <x14:formula1>
            <xm:f>Q!$A$5:$A$6</xm:f>
          </x14:formula1>
          <xm:sqref>H25</xm:sqref>
        </x14:dataValidation>
        <x14:dataValidation type="list" allowBlank="1" showInputMessage="1" showErrorMessage="1" xr:uid="{00000000-0002-0000-0B00-000002000000}">
          <x14:formula1>
            <xm:f>Q!$A$14:$A$15</xm:f>
          </x14:formula1>
          <xm:sqref>C15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67"/>
  <sheetViews>
    <sheetView view="pageLayout" topLeftCell="B48" zoomScaleNormal="85" workbookViewId="0">
      <selection activeCell="I35" sqref="I35"/>
    </sheetView>
  </sheetViews>
  <sheetFormatPr baseColWidth="10" defaultRowHeight="12.75" x14ac:dyDescent="0.2"/>
  <cols>
    <col min="1" max="1" width="4.83203125" customWidth="1"/>
    <col min="2" max="2" width="15.83203125" customWidth="1"/>
    <col min="3" max="3" width="17.33203125" customWidth="1"/>
    <col min="4" max="4" width="12.33203125" customWidth="1"/>
    <col min="5" max="5" width="4.83203125" customWidth="1"/>
    <col min="6" max="6" width="15.83203125" customWidth="1"/>
    <col min="7" max="7" width="16.83203125" customWidth="1"/>
    <col min="8" max="8" width="12.6640625" customWidth="1"/>
    <col min="9" max="9" width="4.83203125" customWidth="1"/>
    <col min="10" max="10" width="15.83203125" customWidth="1"/>
    <col min="11" max="11" width="16.5" customWidth="1"/>
    <col min="12" max="12" width="3.6640625" customWidth="1"/>
    <col min="13" max="13" width="17" style="4" customWidth="1"/>
  </cols>
  <sheetData>
    <row r="1" spans="1:13" ht="25.5" x14ac:dyDescent="0.35">
      <c r="A1" s="6" t="s">
        <v>49</v>
      </c>
      <c r="B1" s="6"/>
      <c r="C1" s="6"/>
      <c r="D1" s="6"/>
      <c r="E1" s="6"/>
      <c r="F1" s="6"/>
      <c r="G1" s="6"/>
      <c r="H1" s="6"/>
      <c r="I1" s="6"/>
      <c r="J1" s="6"/>
      <c r="K1" s="6"/>
      <c r="L1" s="7" t="s">
        <v>60</v>
      </c>
      <c r="M1" s="21">
        <v>2026</v>
      </c>
    </row>
    <row r="2" spans="1:13" ht="6.75" customHeight="1" x14ac:dyDescent="0.2">
      <c r="A2" s="8"/>
      <c r="B2" s="8"/>
      <c r="C2" s="8"/>
      <c r="D2" s="8"/>
      <c r="E2" s="8"/>
      <c r="F2" s="8"/>
      <c r="G2" s="8"/>
      <c r="H2" s="8"/>
      <c r="I2" s="8"/>
      <c r="J2" s="8"/>
      <c r="K2" s="8"/>
      <c r="L2" s="8"/>
      <c r="M2" s="9"/>
    </row>
    <row r="3" spans="1:13" ht="17.100000000000001" customHeight="1" x14ac:dyDescent="0.3">
      <c r="A3" s="60" t="s">
        <v>80</v>
      </c>
      <c r="B3" s="60"/>
      <c r="C3" s="80" t="str">
        <f>IF(Januar!C3="","",Januar!C3)</f>
        <v/>
      </c>
      <c r="D3" s="80"/>
      <c r="E3" s="80"/>
      <c r="F3" s="60"/>
      <c r="G3" s="60" t="s">
        <v>85</v>
      </c>
      <c r="H3" s="79" t="str">
        <f>IF(Januar!H3="","",Januar!H3)</f>
        <v/>
      </c>
      <c r="I3" s="79"/>
      <c r="J3" s="79"/>
      <c r="K3" s="77"/>
      <c r="L3" s="60"/>
      <c r="M3" s="68"/>
    </row>
    <row r="4" spans="1:13" ht="17.100000000000001" customHeight="1" x14ac:dyDescent="0.3">
      <c r="A4" s="60" t="s">
        <v>81</v>
      </c>
      <c r="B4" s="60"/>
      <c r="C4" s="80" t="str">
        <f>IF(Januar!C4="","",Januar!C4)</f>
        <v/>
      </c>
      <c r="D4" s="80"/>
      <c r="E4" s="80"/>
      <c r="F4" s="60"/>
      <c r="G4" s="60" t="s">
        <v>157</v>
      </c>
      <c r="H4" s="79" t="str">
        <f>IF(Januar!H4="","",Januar!H4)</f>
        <v/>
      </c>
      <c r="I4" s="79"/>
      <c r="J4" s="79"/>
      <c r="K4" s="77"/>
      <c r="L4" s="60"/>
      <c r="M4" s="68"/>
    </row>
    <row r="5" spans="1:13" ht="17.100000000000001" customHeight="1" x14ac:dyDescent="0.3">
      <c r="A5" s="60" t="s">
        <v>82</v>
      </c>
      <c r="B5" s="60"/>
      <c r="C5" s="80" t="str">
        <f>IF(Januar!C4="","",Januar!C4)</f>
        <v/>
      </c>
      <c r="D5" s="80"/>
      <c r="E5" s="80"/>
      <c r="F5" s="60"/>
      <c r="G5" s="60" t="s">
        <v>158</v>
      </c>
      <c r="H5" s="79" t="str">
        <f>IF(Januar!H5="","",Januar!H5)</f>
        <v/>
      </c>
      <c r="I5" s="79"/>
      <c r="J5" s="79"/>
      <c r="K5" s="77"/>
      <c r="L5" s="60"/>
      <c r="M5" s="68"/>
    </row>
    <row r="6" spans="1:13" ht="17.100000000000001" customHeight="1" x14ac:dyDescent="0.3">
      <c r="A6" s="60"/>
      <c r="B6" s="60"/>
      <c r="C6" s="63" t="s">
        <v>23</v>
      </c>
      <c r="D6" s="63"/>
      <c r="E6" s="63"/>
      <c r="F6" s="60"/>
      <c r="G6" s="60" t="s">
        <v>159</v>
      </c>
      <c r="H6" s="79" t="str">
        <f>IF(Januar!H6="","",Januar!H6)</f>
        <v/>
      </c>
      <c r="I6" s="79"/>
      <c r="J6" s="79"/>
      <c r="K6" s="77"/>
      <c r="L6" s="60"/>
      <c r="M6" s="68"/>
    </row>
    <row r="7" spans="1:13" ht="17.100000000000001" customHeight="1" x14ac:dyDescent="0.3">
      <c r="A7" s="60" t="s">
        <v>83</v>
      </c>
      <c r="B7" s="60"/>
      <c r="C7" s="91">
        <f>DATE(M1,11,1)</f>
        <v>46327</v>
      </c>
      <c r="D7" s="91"/>
      <c r="E7" s="91"/>
      <c r="F7" s="60"/>
      <c r="G7" s="60" t="s">
        <v>160</v>
      </c>
      <c r="H7" s="79" t="str">
        <f>IF(Januar!H7="","",Januar!H7)</f>
        <v/>
      </c>
      <c r="I7" s="79"/>
      <c r="J7" s="79"/>
      <c r="K7" s="60" t="s">
        <v>161</v>
      </c>
      <c r="L7" s="89" t="str">
        <f>IF(Januar!L7="","",Januar!L7)</f>
        <v/>
      </c>
      <c r="M7" s="89"/>
    </row>
    <row r="8" spans="1:13" ht="17.100000000000001" customHeight="1" x14ac:dyDescent="0.3">
      <c r="A8" s="60" t="s">
        <v>84</v>
      </c>
      <c r="B8" s="60"/>
      <c r="C8" s="91">
        <f>EOMONTH(C7,0)</f>
        <v>46356</v>
      </c>
      <c r="D8" s="91"/>
      <c r="E8" s="91"/>
      <c r="F8" s="60"/>
      <c r="G8" s="60" t="s">
        <v>162</v>
      </c>
      <c r="H8" s="79" t="str">
        <f>IF(Januar!H8="","",Januar!H8)</f>
        <v/>
      </c>
      <c r="I8" s="79"/>
      <c r="J8" s="79"/>
      <c r="K8" s="77" t="s">
        <v>150</v>
      </c>
      <c r="L8" s="90" t="str">
        <f>IF(Januar!L8="","",Januar!L8)</f>
        <v/>
      </c>
      <c r="M8" s="90"/>
    </row>
    <row r="9" spans="1:13" ht="17.100000000000001" customHeight="1" x14ac:dyDescent="0.3">
      <c r="A9" s="60"/>
      <c r="B9" s="60"/>
      <c r="C9" s="60"/>
      <c r="D9" s="60"/>
      <c r="E9" s="60"/>
      <c r="F9" s="60"/>
      <c r="G9" s="77"/>
      <c r="H9" s="77"/>
      <c r="I9" s="77"/>
      <c r="J9" s="77"/>
      <c r="K9" s="77"/>
      <c r="L9" s="60"/>
      <c r="M9" s="68"/>
    </row>
    <row r="10" spans="1:13" ht="7.5" customHeight="1" x14ac:dyDescent="0.3">
      <c r="A10" s="60"/>
      <c r="B10" s="60"/>
      <c r="C10" s="60"/>
      <c r="D10" s="60"/>
      <c r="E10" s="60"/>
      <c r="F10" s="60"/>
      <c r="G10" s="60"/>
      <c r="H10" s="60"/>
      <c r="I10" s="60"/>
      <c r="J10" s="60"/>
      <c r="K10" s="60"/>
      <c r="L10" s="60"/>
      <c r="M10" s="68"/>
    </row>
    <row r="11" spans="1:13" ht="17.100000000000001" customHeight="1" x14ac:dyDescent="0.3">
      <c r="A11" s="24" t="s">
        <v>163</v>
      </c>
      <c r="B11" s="25"/>
      <c r="C11" s="25"/>
      <c r="D11" s="25"/>
      <c r="E11" s="25"/>
      <c r="F11" s="25"/>
      <c r="G11" s="25"/>
      <c r="H11" s="25"/>
      <c r="I11" s="25"/>
      <c r="J11" s="25"/>
      <c r="K11" s="26"/>
      <c r="L11" s="85" t="s">
        <v>139</v>
      </c>
      <c r="M11" s="86"/>
    </row>
    <row r="12" spans="1:13" ht="17.100000000000001" customHeight="1" x14ac:dyDescent="0.3">
      <c r="A12" s="27" t="s">
        <v>4</v>
      </c>
      <c r="B12" s="25" t="s">
        <v>86</v>
      </c>
      <c r="C12" s="25"/>
      <c r="D12" s="25"/>
      <c r="E12" s="25"/>
      <c r="F12" s="25"/>
      <c r="G12" s="25"/>
      <c r="H12" s="25"/>
      <c r="I12" s="25"/>
      <c r="J12" s="25"/>
      <c r="K12" s="26"/>
      <c r="L12" s="87"/>
      <c r="M12" s="88"/>
    </row>
    <row r="13" spans="1:13" ht="17.100000000000001" customHeight="1" x14ac:dyDescent="0.3">
      <c r="A13" s="28">
        <v>1.1000000000000001</v>
      </c>
      <c r="B13" s="25" t="s">
        <v>87</v>
      </c>
      <c r="C13" s="25"/>
      <c r="D13" s="25"/>
      <c r="E13" s="25"/>
      <c r="F13" s="25"/>
      <c r="G13" s="25"/>
      <c r="H13" s="25"/>
      <c r="I13" s="25"/>
      <c r="J13" s="25"/>
      <c r="K13" s="26"/>
      <c r="L13" s="29" t="s">
        <v>2</v>
      </c>
      <c r="M13" s="30"/>
    </row>
    <row r="14" spans="1:13" ht="17.100000000000001" customHeight="1" x14ac:dyDescent="0.3">
      <c r="A14" s="31">
        <v>1.2</v>
      </c>
      <c r="B14" s="25" t="s">
        <v>88</v>
      </c>
      <c r="C14" s="25"/>
      <c r="D14" s="25"/>
      <c r="E14" s="25"/>
      <c r="F14" s="25"/>
      <c r="G14" s="32"/>
      <c r="H14" s="25" t="s">
        <v>90</v>
      </c>
      <c r="I14" s="25"/>
      <c r="J14" s="25" t="s">
        <v>140</v>
      </c>
      <c r="K14" s="33"/>
      <c r="L14" s="34" t="s">
        <v>2</v>
      </c>
      <c r="M14" s="35">
        <f>K14*G14</f>
        <v>0</v>
      </c>
    </row>
    <row r="15" spans="1:13" ht="17.100000000000001" customHeight="1" x14ac:dyDescent="0.3">
      <c r="A15" s="31"/>
      <c r="B15" s="25" t="s">
        <v>70</v>
      </c>
      <c r="C15" s="32">
        <v>4</v>
      </c>
      <c r="D15" s="36" t="s">
        <v>79</v>
      </c>
      <c r="E15" s="25"/>
      <c r="F15" s="25"/>
      <c r="G15" s="37">
        <f>LOOKUP(C15,Q!A14:B15)</f>
        <v>8.3299999999999999E-2</v>
      </c>
      <c r="H15" s="25" t="s">
        <v>89</v>
      </c>
      <c r="I15" s="25"/>
      <c r="J15" s="25"/>
      <c r="K15" s="26"/>
      <c r="L15" s="29" t="s">
        <v>2</v>
      </c>
      <c r="M15" s="38">
        <f>M14*G15</f>
        <v>0</v>
      </c>
    </row>
    <row r="16" spans="1:13" ht="17.100000000000001" customHeight="1" x14ac:dyDescent="0.3">
      <c r="A16" s="31">
        <v>1.3</v>
      </c>
      <c r="B16" s="32"/>
      <c r="C16" s="32"/>
      <c r="D16" s="32"/>
      <c r="E16" s="32"/>
      <c r="F16" s="32"/>
      <c r="G16" s="32"/>
      <c r="H16" s="32"/>
      <c r="I16" s="32"/>
      <c r="J16" s="32"/>
      <c r="K16" s="33"/>
      <c r="L16" s="34" t="s">
        <v>2</v>
      </c>
      <c r="M16" s="30"/>
    </row>
    <row r="17" spans="1:13" ht="17.100000000000001" customHeight="1" x14ac:dyDescent="0.3">
      <c r="A17" s="28" t="s">
        <v>5</v>
      </c>
      <c r="B17" s="25" t="s">
        <v>91</v>
      </c>
      <c r="C17" s="25"/>
      <c r="D17" s="25"/>
      <c r="E17" s="25"/>
      <c r="F17" s="25"/>
      <c r="G17" s="25"/>
      <c r="H17" s="25"/>
      <c r="I17" s="25"/>
      <c r="J17" s="25"/>
      <c r="K17" s="26"/>
      <c r="L17" s="39"/>
      <c r="M17" s="35"/>
    </row>
    <row r="18" spans="1:13" ht="17.100000000000001" customHeight="1" x14ac:dyDescent="0.3">
      <c r="A18" s="31">
        <v>2.1</v>
      </c>
      <c r="B18" s="25" t="s">
        <v>45</v>
      </c>
      <c r="C18" s="25"/>
      <c r="D18" s="25"/>
      <c r="E18" s="25"/>
      <c r="F18" s="25"/>
      <c r="G18" s="40">
        <f>L62</f>
        <v>0</v>
      </c>
      <c r="H18" s="25" t="s">
        <v>90</v>
      </c>
      <c r="I18" s="25"/>
      <c r="J18" s="25" t="s">
        <v>141</v>
      </c>
      <c r="K18" s="41">
        <f>M13/227*1.25</f>
        <v>0</v>
      </c>
      <c r="L18" s="34" t="s">
        <v>2</v>
      </c>
      <c r="M18" s="35">
        <f>G18*K18</f>
        <v>0</v>
      </c>
    </row>
    <row r="19" spans="1:13" ht="17.100000000000001" customHeight="1" x14ac:dyDescent="0.3">
      <c r="A19" s="31">
        <v>2.2000000000000002</v>
      </c>
      <c r="B19" s="25" t="s">
        <v>93</v>
      </c>
      <c r="C19" s="25"/>
      <c r="D19" s="25"/>
      <c r="E19" s="25"/>
      <c r="F19" s="25"/>
      <c r="G19" s="32"/>
      <c r="H19" s="25" t="s">
        <v>92</v>
      </c>
      <c r="I19" s="25"/>
      <c r="J19" s="25" t="s">
        <v>140</v>
      </c>
      <c r="K19" s="42"/>
      <c r="L19" s="43" t="s">
        <v>2</v>
      </c>
      <c r="M19" s="35">
        <f>K19*G19</f>
        <v>0</v>
      </c>
    </row>
    <row r="20" spans="1:13" ht="17.100000000000001" customHeight="1" x14ac:dyDescent="0.3">
      <c r="A20" s="31">
        <v>2.2999999999999998</v>
      </c>
      <c r="B20" s="32"/>
      <c r="C20" s="32"/>
      <c r="D20" s="32"/>
      <c r="E20" s="32"/>
      <c r="F20" s="32"/>
      <c r="G20" s="32"/>
      <c r="H20" s="32"/>
      <c r="I20" s="32"/>
      <c r="J20" s="32"/>
      <c r="K20" s="33"/>
      <c r="L20" s="44" t="s">
        <v>2</v>
      </c>
      <c r="M20" s="30"/>
    </row>
    <row r="21" spans="1:13" ht="17.100000000000001" customHeight="1" x14ac:dyDescent="0.3">
      <c r="A21" s="45" t="s">
        <v>21</v>
      </c>
      <c r="B21" s="24" t="s">
        <v>94</v>
      </c>
      <c r="C21" s="25"/>
      <c r="D21" s="25"/>
      <c r="E21" s="25"/>
      <c r="F21" s="25"/>
      <c r="G21" s="25"/>
      <c r="H21" s="25"/>
      <c r="I21" s="25"/>
      <c r="J21" s="25"/>
      <c r="K21" s="26"/>
      <c r="L21" s="29" t="s">
        <v>22</v>
      </c>
      <c r="M21" s="35">
        <f>SUM(M13:M20)</f>
        <v>0</v>
      </c>
    </row>
    <row r="22" spans="1:13" ht="17.100000000000001" customHeight="1" x14ac:dyDescent="0.3">
      <c r="A22" s="28" t="s">
        <v>6</v>
      </c>
      <c r="B22" s="25" t="s">
        <v>95</v>
      </c>
      <c r="C22" s="25"/>
      <c r="D22" s="25"/>
      <c r="E22" s="25"/>
      <c r="F22" s="25"/>
      <c r="G22" s="32"/>
      <c r="H22" s="25" t="s">
        <v>92</v>
      </c>
      <c r="I22" s="25"/>
      <c r="J22" s="25" t="s">
        <v>140</v>
      </c>
      <c r="K22" s="33"/>
      <c r="L22" s="46" t="s">
        <v>2</v>
      </c>
      <c r="M22" s="47">
        <f>G22*K22</f>
        <v>0</v>
      </c>
    </row>
    <row r="23" spans="1:13" ht="17.100000000000001" customHeight="1" x14ac:dyDescent="0.3">
      <c r="A23" s="28" t="s">
        <v>7</v>
      </c>
      <c r="B23" s="25" t="s">
        <v>96</v>
      </c>
      <c r="C23" s="25"/>
      <c r="D23" s="25"/>
      <c r="E23" s="25"/>
      <c r="F23" s="25"/>
      <c r="G23" s="25"/>
      <c r="H23" s="25"/>
      <c r="I23" s="25"/>
      <c r="J23" s="25"/>
      <c r="K23" s="26"/>
      <c r="L23" s="39"/>
      <c r="M23" s="48"/>
    </row>
    <row r="24" spans="1:13" ht="17.100000000000001" customHeight="1" x14ac:dyDescent="0.3">
      <c r="A24" s="25">
        <v>5.0999999999999996</v>
      </c>
      <c r="B24" s="25" t="s">
        <v>97</v>
      </c>
      <c r="C24" s="25"/>
      <c r="D24" s="25"/>
      <c r="E24" s="25"/>
      <c r="F24" s="25"/>
      <c r="G24" s="25"/>
      <c r="H24" s="25"/>
      <c r="I24" s="25"/>
      <c r="J24" s="25"/>
      <c r="K24" s="26"/>
      <c r="L24" s="39"/>
      <c r="M24" s="48"/>
    </row>
    <row r="25" spans="1:13" ht="17.100000000000001" customHeight="1" x14ac:dyDescent="0.3">
      <c r="A25" s="49" t="s">
        <v>8</v>
      </c>
      <c r="B25" s="32"/>
      <c r="C25" s="25" t="s">
        <v>152</v>
      </c>
      <c r="D25" s="25"/>
      <c r="E25" s="25"/>
      <c r="F25" s="25"/>
      <c r="G25" s="25"/>
      <c r="H25" s="32" t="s">
        <v>51</v>
      </c>
      <c r="I25" s="25"/>
      <c r="J25" s="25" t="s">
        <v>140</v>
      </c>
      <c r="K25" s="50">
        <v>215</v>
      </c>
      <c r="L25" s="34" t="s">
        <v>2</v>
      </c>
      <c r="M25" s="35">
        <f>B25*K25</f>
        <v>0</v>
      </c>
    </row>
    <row r="26" spans="1:13" ht="17.100000000000001" customHeight="1" x14ac:dyDescent="0.3">
      <c r="A26" s="49" t="s">
        <v>8</v>
      </c>
      <c r="B26" s="32"/>
      <c r="C26" s="25" t="s">
        <v>153</v>
      </c>
      <c r="D26" s="25"/>
      <c r="E26" s="25"/>
      <c r="F26" s="25"/>
      <c r="G26" s="25"/>
      <c r="H26" s="32" t="str">
        <f>H25</f>
        <v>Talgebiet</v>
      </c>
      <c r="I26" s="25"/>
      <c r="J26" s="25" t="s">
        <v>140</v>
      </c>
      <c r="K26" s="50">
        <v>268</v>
      </c>
      <c r="L26" s="34" t="s">
        <v>2</v>
      </c>
      <c r="M26" s="35">
        <f>B26*K26</f>
        <v>0</v>
      </c>
    </row>
    <row r="27" spans="1:13" ht="17.100000000000001" customHeight="1" x14ac:dyDescent="0.3">
      <c r="A27" s="49" t="s">
        <v>9</v>
      </c>
      <c r="B27" s="32"/>
      <c r="C27" s="25" t="s">
        <v>41</v>
      </c>
      <c r="D27" s="25"/>
      <c r="E27" s="25"/>
      <c r="F27" s="25"/>
      <c r="G27" s="25"/>
      <c r="H27" s="25"/>
      <c r="I27" s="25"/>
      <c r="J27" s="25" t="s">
        <v>140</v>
      </c>
      <c r="K27" s="50">
        <v>100</v>
      </c>
      <c r="L27" s="34" t="s">
        <v>2</v>
      </c>
      <c r="M27" s="35">
        <f>B27*K27</f>
        <v>0</v>
      </c>
    </row>
    <row r="28" spans="1:13" ht="17.100000000000001" customHeight="1" x14ac:dyDescent="0.3">
      <c r="A28" s="45" t="s">
        <v>20</v>
      </c>
      <c r="B28" s="24" t="s">
        <v>98</v>
      </c>
      <c r="C28" s="25"/>
      <c r="D28" s="25"/>
      <c r="E28" s="25"/>
      <c r="F28" s="25"/>
      <c r="G28" s="25"/>
      <c r="H28" s="25"/>
      <c r="I28" s="25"/>
      <c r="J28" s="25"/>
      <c r="K28" s="26"/>
      <c r="L28" s="29" t="s">
        <v>22</v>
      </c>
      <c r="M28" s="35">
        <f>SUM(M21:M27)</f>
        <v>0</v>
      </c>
    </row>
    <row r="29" spans="1:13" ht="17.100000000000001" customHeight="1" x14ac:dyDescent="0.3">
      <c r="A29" s="51" t="s">
        <v>10</v>
      </c>
      <c r="B29" s="25" t="s">
        <v>99</v>
      </c>
      <c r="C29" s="25"/>
      <c r="D29" s="25"/>
      <c r="E29" s="25"/>
      <c r="F29" s="25"/>
      <c r="G29" s="25"/>
      <c r="H29" s="25"/>
      <c r="I29" s="25"/>
      <c r="J29" s="25"/>
      <c r="K29" s="26"/>
      <c r="L29" s="52"/>
      <c r="M29" s="53"/>
    </row>
    <row r="30" spans="1:13" ht="17.100000000000001" customHeight="1" x14ac:dyDescent="0.3">
      <c r="A30" s="25">
        <v>7.1</v>
      </c>
      <c r="B30" s="54" t="s">
        <v>100</v>
      </c>
      <c r="C30" s="25"/>
      <c r="D30" s="25"/>
      <c r="E30" s="25"/>
      <c r="F30" s="25"/>
      <c r="G30" s="25"/>
      <c r="H30" s="25"/>
      <c r="I30" s="25"/>
      <c r="J30" s="25"/>
      <c r="K30" s="26"/>
      <c r="L30" s="39"/>
      <c r="M30" s="55"/>
    </row>
    <row r="31" spans="1:13" ht="17.100000000000001" customHeight="1" x14ac:dyDescent="0.3">
      <c r="A31" s="25">
        <v>7.2</v>
      </c>
      <c r="B31" s="32"/>
      <c r="C31" s="32"/>
      <c r="D31" s="32"/>
      <c r="E31" s="32"/>
      <c r="F31" s="32"/>
      <c r="G31" s="32"/>
      <c r="H31" s="32"/>
      <c r="I31" s="32"/>
      <c r="J31" s="32"/>
      <c r="K31" s="33"/>
      <c r="L31" s="56"/>
      <c r="M31" s="30"/>
    </row>
    <row r="32" spans="1:13" ht="17.100000000000001" customHeight="1" x14ac:dyDescent="0.3">
      <c r="A32" s="24" t="s">
        <v>101</v>
      </c>
      <c r="B32" s="24"/>
      <c r="C32" s="24"/>
      <c r="D32" s="24"/>
      <c r="E32" s="24"/>
      <c r="F32" s="24"/>
      <c r="G32" s="24"/>
      <c r="H32" s="24"/>
      <c r="I32" s="24"/>
      <c r="J32" s="24"/>
      <c r="K32" s="24"/>
      <c r="L32" s="57"/>
      <c r="M32" s="58"/>
    </row>
    <row r="33" spans="1:13" ht="17.100000000000001" customHeight="1" x14ac:dyDescent="0.3">
      <c r="A33" s="51" t="s">
        <v>11</v>
      </c>
      <c r="B33" s="25" t="s">
        <v>102</v>
      </c>
      <c r="C33" s="25"/>
      <c r="D33" s="25"/>
      <c r="E33" s="25"/>
      <c r="F33" s="25"/>
      <c r="G33" s="25"/>
      <c r="H33" s="32">
        <v>6.4</v>
      </c>
      <c r="I33" s="25" t="s">
        <v>115</v>
      </c>
      <c r="J33" s="25"/>
      <c r="K33" s="25"/>
      <c r="L33" s="29" t="s">
        <v>3</v>
      </c>
      <c r="M33" s="38">
        <f>M21*H33/100</f>
        <v>0</v>
      </c>
    </row>
    <row r="34" spans="1:13" ht="17.100000000000001" customHeight="1" x14ac:dyDescent="0.3">
      <c r="A34" s="51" t="s">
        <v>12</v>
      </c>
      <c r="B34" s="25" t="s">
        <v>103</v>
      </c>
      <c r="C34" s="25"/>
      <c r="D34" s="25"/>
      <c r="E34" s="25"/>
      <c r="F34" s="25"/>
      <c r="G34" s="25"/>
      <c r="H34" s="32">
        <v>1.607</v>
      </c>
      <c r="I34" s="25" t="s">
        <v>115</v>
      </c>
      <c r="J34" s="25"/>
      <c r="K34" s="25"/>
      <c r="L34" s="29" t="s">
        <v>3</v>
      </c>
      <c r="M34" s="35">
        <f>M21*H34/100</f>
        <v>0</v>
      </c>
    </row>
    <row r="35" spans="1:13" ht="17.100000000000001" customHeight="1" x14ac:dyDescent="0.3">
      <c r="A35" s="51" t="s">
        <v>13</v>
      </c>
      <c r="B35" s="25" t="s">
        <v>104</v>
      </c>
      <c r="C35" s="25"/>
      <c r="D35" s="25"/>
      <c r="E35" s="25"/>
      <c r="F35" s="25"/>
      <c r="G35" s="25"/>
      <c r="H35" s="25"/>
      <c r="I35" s="25"/>
      <c r="J35" s="25"/>
      <c r="K35" s="25"/>
      <c r="L35" s="29" t="s">
        <v>3</v>
      </c>
      <c r="M35" s="59"/>
    </row>
    <row r="36" spans="1:13" ht="17.100000000000001" customHeight="1" x14ac:dyDescent="0.3">
      <c r="A36" s="51" t="s">
        <v>14</v>
      </c>
      <c r="B36" s="25" t="s">
        <v>105</v>
      </c>
      <c r="C36" s="25"/>
      <c r="D36" s="25"/>
      <c r="E36" s="25"/>
      <c r="F36" s="25"/>
      <c r="G36" s="25"/>
      <c r="H36" s="32">
        <v>0.35</v>
      </c>
      <c r="I36" s="25" t="s">
        <v>116</v>
      </c>
      <c r="J36" s="25"/>
      <c r="K36" s="25"/>
      <c r="L36" s="29" t="s">
        <v>3</v>
      </c>
      <c r="M36" s="35">
        <f>(M21+M22)*H36/100</f>
        <v>0</v>
      </c>
    </row>
    <row r="37" spans="1:13" ht="17.100000000000001" customHeight="1" x14ac:dyDescent="0.3">
      <c r="A37" s="51" t="s">
        <v>15</v>
      </c>
      <c r="B37" s="25" t="s">
        <v>106</v>
      </c>
      <c r="C37" s="25"/>
      <c r="D37" s="25"/>
      <c r="E37" s="25" t="s">
        <v>110</v>
      </c>
      <c r="F37" s="60"/>
      <c r="G37" s="25"/>
      <c r="H37" s="25"/>
      <c r="I37" s="25"/>
      <c r="J37" s="25"/>
      <c r="K37" s="61"/>
      <c r="L37" s="29" t="s">
        <v>3</v>
      </c>
      <c r="M37" s="35">
        <f>M21*K37/100</f>
        <v>0</v>
      </c>
    </row>
    <row r="38" spans="1:13" ht="17.100000000000001" customHeight="1" x14ac:dyDescent="0.3">
      <c r="A38" s="51" t="s">
        <v>16</v>
      </c>
      <c r="B38" s="25" t="s">
        <v>107</v>
      </c>
      <c r="C38" s="25"/>
      <c r="D38" s="25"/>
      <c r="E38" s="25" t="s">
        <v>111</v>
      </c>
      <c r="F38" s="25"/>
      <c r="G38" s="25"/>
      <c r="H38" s="25"/>
      <c r="I38" s="25"/>
      <c r="J38" s="25"/>
      <c r="K38" s="61"/>
      <c r="L38" s="29" t="s">
        <v>3</v>
      </c>
      <c r="M38" s="35">
        <f>M28*K38/100</f>
        <v>0</v>
      </c>
    </row>
    <row r="39" spans="1:13" ht="17.100000000000001" customHeight="1" x14ac:dyDescent="0.3">
      <c r="A39" s="51" t="s">
        <v>17</v>
      </c>
      <c r="B39" s="25" t="s">
        <v>108</v>
      </c>
      <c r="C39" s="25"/>
      <c r="D39" s="25"/>
      <c r="E39" s="25"/>
      <c r="F39" s="25"/>
      <c r="G39" s="25"/>
      <c r="H39" s="25"/>
      <c r="I39" s="25"/>
      <c r="J39" s="25"/>
      <c r="K39" s="25"/>
      <c r="L39" s="29"/>
      <c r="M39" s="35"/>
    </row>
    <row r="40" spans="1:13" ht="17.100000000000001" customHeight="1" x14ac:dyDescent="0.3">
      <c r="A40" s="28">
        <v>14.1</v>
      </c>
      <c r="B40" s="25" t="s">
        <v>154</v>
      </c>
      <c r="C40" s="25"/>
      <c r="D40" s="25"/>
      <c r="E40" s="25"/>
      <c r="F40" s="32" t="s">
        <v>43</v>
      </c>
      <c r="G40" s="25"/>
      <c r="H40" s="25"/>
      <c r="I40" s="25"/>
      <c r="J40" s="25" t="s">
        <v>140</v>
      </c>
      <c r="K40" s="62" t="str">
        <f>IF(F40="Ja",345,"")</f>
        <v/>
      </c>
      <c r="L40" s="34" t="s">
        <v>3</v>
      </c>
      <c r="M40" s="35" t="str">
        <f>K40</f>
        <v/>
      </c>
    </row>
    <row r="41" spans="1:13" ht="17.100000000000001" customHeight="1" x14ac:dyDescent="0.3">
      <c r="A41" s="31">
        <v>14.2</v>
      </c>
      <c r="B41" s="25" t="s">
        <v>109</v>
      </c>
      <c r="C41" s="25"/>
      <c r="D41" s="25"/>
      <c r="E41" s="25"/>
      <c r="F41" s="63"/>
      <c r="G41" s="25" t="s">
        <v>112</v>
      </c>
      <c r="H41" s="25"/>
      <c r="I41" s="25"/>
      <c r="J41" s="25" t="s">
        <v>140</v>
      </c>
      <c r="K41" s="64">
        <v>3.5</v>
      </c>
      <c r="L41" s="34" t="s">
        <v>3</v>
      </c>
      <c r="M41" s="35">
        <f t="shared" ref="M41:M43" si="0">F41*K41</f>
        <v>0</v>
      </c>
    </row>
    <row r="42" spans="1:13" ht="17.100000000000001" customHeight="1" x14ac:dyDescent="0.3">
      <c r="A42" s="25"/>
      <c r="B42" s="25"/>
      <c r="C42" s="25"/>
      <c r="D42" s="25"/>
      <c r="E42" s="25"/>
      <c r="F42" s="32"/>
      <c r="G42" s="25" t="s">
        <v>113</v>
      </c>
      <c r="H42" s="25"/>
      <c r="I42" s="25"/>
      <c r="J42" s="25" t="s">
        <v>140</v>
      </c>
      <c r="K42" s="64">
        <v>10</v>
      </c>
      <c r="L42" s="34" t="s">
        <v>3</v>
      </c>
      <c r="M42" s="35">
        <f t="shared" si="0"/>
        <v>0</v>
      </c>
    </row>
    <row r="43" spans="1:13" ht="17.100000000000001" customHeight="1" x14ac:dyDescent="0.3">
      <c r="A43" s="25"/>
      <c r="B43" s="25"/>
      <c r="C43" s="25"/>
      <c r="D43" s="25"/>
      <c r="E43" s="25"/>
      <c r="F43" s="32"/>
      <c r="G43" s="25" t="s">
        <v>114</v>
      </c>
      <c r="H43" s="25"/>
      <c r="I43" s="25"/>
      <c r="J43" s="25" t="s">
        <v>140</v>
      </c>
      <c r="K43" s="64">
        <v>8</v>
      </c>
      <c r="L43" s="34" t="s">
        <v>3</v>
      </c>
      <c r="M43" s="35">
        <f t="shared" si="0"/>
        <v>0</v>
      </c>
    </row>
    <row r="44" spans="1:13" ht="17.100000000000001" customHeight="1" x14ac:dyDescent="0.3">
      <c r="A44" s="51" t="s">
        <v>18</v>
      </c>
      <c r="B44" s="25" t="s">
        <v>155</v>
      </c>
      <c r="C44" s="25"/>
      <c r="D44" s="25"/>
      <c r="E44" s="25"/>
      <c r="F44" s="25"/>
      <c r="G44" s="25"/>
      <c r="H44" s="25"/>
      <c r="I44" s="25"/>
      <c r="J44" s="25"/>
      <c r="K44" s="25"/>
      <c r="L44" s="29" t="s">
        <v>3</v>
      </c>
      <c r="M44" s="48"/>
    </row>
    <row r="45" spans="1:13" ht="17.100000000000001" customHeight="1" x14ac:dyDescent="0.3">
      <c r="A45" s="51" t="s">
        <v>19</v>
      </c>
      <c r="B45" s="32" t="s">
        <v>137</v>
      </c>
      <c r="C45" s="32"/>
      <c r="D45" s="32"/>
      <c r="E45" s="32"/>
      <c r="F45" s="32"/>
      <c r="G45" s="32"/>
      <c r="H45" s="32"/>
      <c r="I45" s="32"/>
      <c r="J45" s="32"/>
      <c r="K45" s="32"/>
      <c r="L45" s="44" t="s">
        <v>3</v>
      </c>
      <c r="M45" s="30"/>
    </row>
    <row r="46" spans="1:13" ht="17.100000000000001" customHeight="1" x14ac:dyDescent="0.3">
      <c r="A46" s="24" t="s">
        <v>118</v>
      </c>
      <c r="B46" s="25"/>
      <c r="C46" s="25"/>
      <c r="D46" s="25"/>
      <c r="E46" s="25"/>
      <c r="F46" s="25"/>
      <c r="G46" s="25"/>
      <c r="H46" s="25"/>
      <c r="I46" s="25"/>
      <c r="J46" s="25"/>
      <c r="K46" s="25"/>
      <c r="L46" s="39"/>
      <c r="M46" s="65">
        <f>M28-SUM(M33:M45)</f>
        <v>0</v>
      </c>
    </row>
    <row r="47" spans="1:13" ht="9" customHeight="1" x14ac:dyDescent="0.3">
      <c r="A47" s="60"/>
      <c r="B47" s="60"/>
      <c r="C47" s="60"/>
      <c r="D47" s="60"/>
      <c r="E47" s="60"/>
      <c r="F47" s="60"/>
      <c r="G47" s="60"/>
      <c r="H47" s="60"/>
      <c r="I47" s="60"/>
      <c r="J47" s="60"/>
      <c r="K47" s="60"/>
      <c r="L47" s="60"/>
      <c r="M47" s="66"/>
    </row>
    <row r="48" spans="1:13" ht="17.100000000000001" customHeight="1" x14ac:dyDescent="0.3">
      <c r="A48" s="67" t="s">
        <v>117</v>
      </c>
      <c r="B48" s="60"/>
      <c r="C48" s="60"/>
      <c r="D48" s="60"/>
      <c r="E48" s="60"/>
      <c r="F48" s="60"/>
      <c r="G48" s="60"/>
      <c r="H48" s="60"/>
      <c r="I48" s="60"/>
      <c r="J48" s="60"/>
      <c r="K48" s="60"/>
      <c r="L48" s="60"/>
      <c r="M48" s="68"/>
    </row>
    <row r="49" spans="1:13" ht="6" customHeight="1" x14ac:dyDescent="0.3">
      <c r="A49" s="60"/>
      <c r="B49" s="60"/>
      <c r="C49" s="60"/>
      <c r="D49" s="60"/>
      <c r="E49" s="60"/>
      <c r="F49" s="60"/>
      <c r="G49" s="60"/>
      <c r="H49" s="60"/>
      <c r="I49" s="60"/>
      <c r="J49" s="60"/>
      <c r="K49" s="60"/>
      <c r="L49" s="60"/>
      <c r="M49" s="68"/>
    </row>
    <row r="50" spans="1:13" s="1" customFormat="1" ht="33" x14ac:dyDescent="0.3">
      <c r="A50" s="69"/>
      <c r="B50" s="70" t="s">
        <v>24</v>
      </c>
      <c r="C50" s="70" t="s">
        <v>25</v>
      </c>
      <c r="D50" s="70" t="s">
        <v>45</v>
      </c>
      <c r="E50" s="69"/>
      <c r="F50" s="70" t="str">
        <f>B50</f>
        <v>Freitage</v>
      </c>
      <c r="G50" s="70" t="str">
        <f>C50</f>
        <v>Ferientage</v>
      </c>
      <c r="H50" s="70" t="s">
        <v>45</v>
      </c>
      <c r="I50" s="69"/>
      <c r="J50" s="70" t="str">
        <f>B50</f>
        <v>Freitage</v>
      </c>
      <c r="K50" s="70" t="str">
        <f>C50</f>
        <v>Ferientage</v>
      </c>
      <c r="L50" s="83" t="s">
        <v>45</v>
      </c>
      <c r="M50" s="84"/>
    </row>
    <row r="51" spans="1:13" ht="17.100000000000001" customHeight="1" x14ac:dyDescent="0.3">
      <c r="A51" s="69">
        <v>1</v>
      </c>
      <c r="B51" s="71"/>
      <c r="C51" s="71"/>
      <c r="D51" s="71"/>
      <c r="E51" s="69">
        <v>11</v>
      </c>
      <c r="F51" s="71"/>
      <c r="G51" s="71"/>
      <c r="H51" s="71"/>
      <c r="I51" s="69">
        <v>21</v>
      </c>
      <c r="J51" s="71"/>
      <c r="K51" s="71"/>
      <c r="L51" s="81"/>
      <c r="M51" s="82"/>
    </row>
    <row r="52" spans="1:13" ht="17.100000000000001" customHeight="1" x14ac:dyDescent="0.3">
      <c r="A52" s="69">
        <v>2</v>
      </c>
      <c r="B52" s="71"/>
      <c r="C52" s="71"/>
      <c r="D52" s="71"/>
      <c r="E52" s="69">
        <v>12</v>
      </c>
      <c r="F52" s="71"/>
      <c r="G52" s="71"/>
      <c r="H52" s="71"/>
      <c r="I52" s="69">
        <v>22</v>
      </c>
      <c r="J52" s="71"/>
      <c r="K52" s="71"/>
      <c r="L52" s="81"/>
      <c r="M52" s="82"/>
    </row>
    <row r="53" spans="1:13" ht="17.100000000000001" customHeight="1" x14ac:dyDescent="0.3">
      <c r="A53" s="69">
        <v>3</v>
      </c>
      <c r="B53" s="71"/>
      <c r="C53" s="71"/>
      <c r="D53" s="71"/>
      <c r="E53" s="69">
        <v>13</v>
      </c>
      <c r="F53" s="71"/>
      <c r="G53" s="71"/>
      <c r="H53" s="71"/>
      <c r="I53" s="69">
        <v>23</v>
      </c>
      <c r="J53" s="71"/>
      <c r="K53" s="71"/>
      <c r="L53" s="81"/>
      <c r="M53" s="82"/>
    </row>
    <row r="54" spans="1:13" ht="17.100000000000001" customHeight="1" x14ac:dyDescent="0.3">
      <c r="A54" s="69">
        <v>4</v>
      </c>
      <c r="B54" s="71"/>
      <c r="C54" s="71"/>
      <c r="D54" s="71"/>
      <c r="E54" s="69">
        <v>14</v>
      </c>
      <c r="F54" s="71"/>
      <c r="G54" s="71"/>
      <c r="H54" s="71"/>
      <c r="I54" s="69">
        <v>24</v>
      </c>
      <c r="J54" s="71"/>
      <c r="K54" s="71"/>
      <c r="L54" s="81"/>
      <c r="M54" s="82"/>
    </row>
    <row r="55" spans="1:13" ht="17.100000000000001" customHeight="1" x14ac:dyDescent="0.3">
      <c r="A55" s="69">
        <v>5</v>
      </c>
      <c r="B55" s="71"/>
      <c r="C55" s="71"/>
      <c r="D55" s="71"/>
      <c r="E55" s="69">
        <v>15</v>
      </c>
      <c r="F55" s="71"/>
      <c r="G55" s="71"/>
      <c r="H55" s="71"/>
      <c r="I55" s="69">
        <v>25</v>
      </c>
      <c r="J55" s="71"/>
      <c r="K55" s="71"/>
      <c r="L55" s="81"/>
      <c r="M55" s="82"/>
    </row>
    <row r="56" spans="1:13" ht="17.100000000000001" customHeight="1" x14ac:dyDescent="0.3">
      <c r="A56" s="69">
        <v>6</v>
      </c>
      <c r="B56" s="71"/>
      <c r="C56" s="71"/>
      <c r="D56" s="71"/>
      <c r="E56" s="69">
        <v>16</v>
      </c>
      <c r="F56" s="71"/>
      <c r="G56" s="71"/>
      <c r="H56" s="71"/>
      <c r="I56" s="69">
        <v>26</v>
      </c>
      <c r="J56" s="71"/>
      <c r="K56" s="71"/>
      <c r="L56" s="81"/>
      <c r="M56" s="82"/>
    </row>
    <row r="57" spans="1:13" ht="17.100000000000001" customHeight="1" x14ac:dyDescent="0.3">
      <c r="A57" s="69">
        <v>7</v>
      </c>
      <c r="B57" s="71"/>
      <c r="C57" s="71"/>
      <c r="D57" s="71"/>
      <c r="E57" s="69">
        <v>17</v>
      </c>
      <c r="F57" s="71"/>
      <c r="G57" s="71"/>
      <c r="H57" s="71"/>
      <c r="I57" s="69">
        <v>27</v>
      </c>
      <c r="J57" s="71"/>
      <c r="K57" s="71"/>
      <c r="L57" s="81"/>
      <c r="M57" s="82"/>
    </row>
    <row r="58" spans="1:13" ht="17.100000000000001" customHeight="1" x14ac:dyDescent="0.3">
      <c r="A58" s="69">
        <v>8</v>
      </c>
      <c r="B58" s="71"/>
      <c r="C58" s="71"/>
      <c r="D58" s="71"/>
      <c r="E58" s="69">
        <v>18</v>
      </c>
      <c r="F58" s="71"/>
      <c r="G58" s="71"/>
      <c r="H58" s="71"/>
      <c r="I58" s="69">
        <v>28</v>
      </c>
      <c r="J58" s="71"/>
      <c r="K58" s="71"/>
      <c r="L58" s="81"/>
      <c r="M58" s="82"/>
    </row>
    <row r="59" spans="1:13" ht="17.100000000000001" customHeight="1" x14ac:dyDescent="0.3">
      <c r="A59" s="69">
        <v>9</v>
      </c>
      <c r="B59" s="71"/>
      <c r="C59" s="71"/>
      <c r="D59" s="71"/>
      <c r="E59" s="69">
        <v>19</v>
      </c>
      <c r="F59" s="71"/>
      <c r="G59" s="71"/>
      <c r="H59" s="71"/>
      <c r="I59" s="69">
        <v>29</v>
      </c>
      <c r="J59" s="71"/>
      <c r="K59" s="71"/>
      <c r="L59" s="81"/>
      <c r="M59" s="82"/>
    </row>
    <row r="60" spans="1:13" ht="17.100000000000001" customHeight="1" x14ac:dyDescent="0.3">
      <c r="A60" s="69">
        <v>10</v>
      </c>
      <c r="B60" s="71"/>
      <c r="C60" s="71"/>
      <c r="D60" s="71"/>
      <c r="E60" s="69">
        <v>20</v>
      </c>
      <c r="F60" s="71"/>
      <c r="G60" s="71"/>
      <c r="H60" s="71"/>
      <c r="I60" s="69">
        <v>30</v>
      </c>
      <c r="J60" s="71"/>
      <c r="K60" s="71"/>
      <c r="L60" s="81"/>
      <c r="M60" s="82"/>
    </row>
    <row r="61" spans="1:13" ht="17.100000000000001" customHeight="1" x14ac:dyDescent="0.3">
      <c r="A61" s="60"/>
      <c r="B61" s="60"/>
      <c r="C61" s="60"/>
      <c r="D61" s="60"/>
      <c r="E61" s="60"/>
      <c r="F61" s="60"/>
      <c r="G61" s="60"/>
      <c r="H61" s="60"/>
      <c r="I61" s="69">
        <v>31</v>
      </c>
      <c r="J61" s="71"/>
      <c r="K61" s="71"/>
      <c r="L61" s="81"/>
      <c r="M61" s="82"/>
    </row>
    <row r="62" spans="1:13" ht="17.100000000000001" customHeight="1" x14ac:dyDescent="0.3">
      <c r="A62" s="60"/>
      <c r="B62" s="72" t="s">
        <v>156</v>
      </c>
      <c r="C62" s="73">
        <f ca="1">TODAY()</f>
        <v>46079</v>
      </c>
      <c r="D62" s="60"/>
      <c r="E62" s="60"/>
      <c r="F62" s="60"/>
      <c r="G62" s="60"/>
      <c r="H62" s="74" t="s">
        <v>0</v>
      </c>
      <c r="I62" s="75"/>
      <c r="J62" s="75">
        <f>SUM(B51:B60)+SUM(F51:F60)+SUM(J51:J61)</f>
        <v>0</v>
      </c>
      <c r="K62" s="75">
        <f>SUM(C51:C60)+SUM(G51:G60)+SUM(K51:K61)</f>
        <v>0</v>
      </c>
      <c r="L62" s="92">
        <f>SUM(D51:D60)+SUM(H51:H60)+SUM(L51:M61)</f>
        <v>0</v>
      </c>
      <c r="M62" s="93"/>
    </row>
    <row r="63" spans="1:13" ht="17.100000000000001" customHeight="1" x14ac:dyDescent="0.3">
      <c r="A63" s="60"/>
      <c r="B63" s="72"/>
      <c r="C63" s="73"/>
      <c r="D63" s="60"/>
      <c r="E63" s="60"/>
      <c r="F63" s="60"/>
      <c r="G63" s="60"/>
      <c r="H63" s="74"/>
      <c r="I63" s="74"/>
      <c r="J63" s="74"/>
      <c r="K63" s="74"/>
      <c r="L63" s="76"/>
      <c r="M63" s="76"/>
    </row>
    <row r="64" spans="1:13" ht="17.100000000000001" customHeight="1" x14ac:dyDescent="0.3">
      <c r="A64" s="60"/>
      <c r="B64" s="60"/>
      <c r="C64" s="60"/>
      <c r="D64" s="60"/>
      <c r="E64" s="60"/>
      <c r="F64" s="60"/>
      <c r="G64" s="60"/>
      <c r="H64" s="60"/>
      <c r="I64" s="60"/>
      <c r="J64" s="60"/>
      <c r="K64" s="60"/>
      <c r="L64" s="60"/>
      <c r="M64" s="68"/>
    </row>
    <row r="65" spans="1:13" ht="17.100000000000001" customHeight="1" x14ac:dyDescent="0.3">
      <c r="A65" s="60" t="s">
        <v>1</v>
      </c>
      <c r="B65" s="60"/>
      <c r="C65" s="60"/>
      <c r="D65" s="60"/>
      <c r="E65" s="60"/>
      <c r="F65" s="60"/>
      <c r="G65" s="60" t="s">
        <v>1</v>
      </c>
      <c r="H65" s="60"/>
      <c r="I65" s="60"/>
      <c r="J65" s="60"/>
      <c r="K65" s="60"/>
      <c r="L65" s="60"/>
      <c r="M65" s="68"/>
    </row>
    <row r="66" spans="1:13" ht="17.100000000000001" customHeight="1" x14ac:dyDescent="0.3">
      <c r="A66" s="60" t="s">
        <v>119</v>
      </c>
      <c r="B66" s="60"/>
      <c r="C66" s="60"/>
      <c r="D66" s="60"/>
      <c r="E66" s="60"/>
      <c r="F66" s="60"/>
      <c r="G66" s="60" t="s">
        <v>120</v>
      </c>
      <c r="H66" s="60"/>
      <c r="I66" s="60"/>
      <c r="J66" s="60"/>
      <c r="K66" s="60"/>
      <c r="L66" s="60"/>
      <c r="M66" s="68"/>
    </row>
    <row r="67" spans="1:13" ht="17.100000000000001" customHeight="1" x14ac:dyDescent="0.25">
      <c r="A67" s="77"/>
      <c r="B67" s="77"/>
      <c r="C67" s="77"/>
      <c r="D67" s="77"/>
      <c r="E67" s="77"/>
      <c r="F67" s="77"/>
      <c r="G67" s="77"/>
      <c r="H67" s="77"/>
      <c r="I67" s="77"/>
      <c r="J67" s="77"/>
      <c r="K67" s="77"/>
      <c r="L67" s="77"/>
      <c r="M67" s="78"/>
    </row>
  </sheetData>
  <mergeCells count="27">
    <mergeCell ref="L61:M61"/>
    <mergeCell ref="L62:M62"/>
    <mergeCell ref="L55:M55"/>
    <mergeCell ref="L56:M56"/>
    <mergeCell ref="L57:M57"/>
    <mergeCell ref="L58:M58"/>
    <mergeCell ref="L59:M59"/>
    <mergeCell ref="L60:M60"/>
    <mergeCell ref="L54:M54"/>
    <mergeCell ref="H6:J6"/>
    <mergeCell ref="C7:E7"/>
    <mergeCell ref="H7:J7"/>
    <mergeCell ref="L7:M7"/>
    <mergeCell ref="C8:E8"/>
    <mergeCell ref="H8:J8"/>
    <mergeCell ref="L8:M8"/>
    <mergeCell ref="L11:M12"/>
    <mergeCell ref="L50:M50"/>
    <mergeCell ref="L51:M51"/>
    <mergeCell ref="L52:M52"/>
    <mergeCell ref="L53:M53"/>
    <mergeCell ref="C3:E3"/>
    <mergeCell ref="H3:J3"/>
    <mergeCell ref="C4:E4"/>
    <mergeCell ref="H4:J4"/>
    <mergeCell ref="C5:E5"/>
    <mergeCell ref="H5:J5"/>
  </mergeCells>
  <pageMargins left="0.70866141732283472" right="0.70866141732283472" top="0.78740157480314965" bottom="0.78740157480314965" header="0.31496062992125984" footer="0.31496062992125984"/>
  <pageSetup paperSize="9" scale="64" fitToHeight="0" orientation="portrait" r:id="rId1"/>
  <headerFooter>
    <oddHeader>&amp;C&amp;G</oddHead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C00-000000000000}">
          <x14:formula1>
            <xm:f>Q!$A$2:$A$3</xm:f>
          </x14:formula1>
          <xm:sqref>F40</xm:sqref>
        </x14:dataValidation>
        <x14:dataValidation type="list" allowBlank="1" showInputMessage="1" showErrorMessage="1" xr:uid="{00000000-0002-0000-0C00-000001000000}">
          <x14:formula1>
            <xm:f>Q!$A$5:$A$6</xm:f>
          </x14:formula1>
          <xm:sqref>H25</xm:sqref>
        </x14:dataValidation>
        <x14:dataValidation type="list" allowBlank="1" showInputMessage="1" showErrorMessage="1" xr:uid="{00000000-0002-0000-0C00-000002000000}">
          <x14:formula1>
            <xm:f>Q!$A$14:$A$15</xm:f>
          </x14:formula1>
          <xm:sqref>C15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68"/>
  <sheetViews>
    <sheetView view="pageLayout" topLeftCell="A48" zoomScaleNormal="85" workbookViewId="0">
      <selection activeCell="I35" sqref="I35"/>
    </sheetView>
  </sheetViews>
  <sheetFormatPr baseColWidth="10" defaultRowHeight="12.75" x14ac:dyDescent="0.2"/>
  <cols>
    <col min="1" max="1" width="4.83203125" customWidth="1"/>
    <col min="2" max="2" width="15.83203125" customWidth="1"/>
    <col min="3" max="3" width="17.33203125" customWidth="1"/>
    <col min="4" max="4" width="12.33203125" customWidth="1"/>
    <col min="5" max="5" width="4.83203125" customWidth="1"/>
    <col min="6" max="6" width="15.83203125" customWidth="1"/>
    <col min="7" max="7" width="17" customWidth="1"/>
    <col min="8" max="8" width="12.83203125" customWidth="1"/>
    <col min="9" max="9" width="4.83203125" customWidth="1"/>
    <col min="10" max="10" width="15.83203125" customWidth="1"/>
    <col min="11" max="11" width="16.5" customWidth="1"/>
    <col min="12" max="12" width="3.6640625" customWidth="1"/>
    <col min="13" max="13" width="17" style="4" customWidth="1"/>
  </cols>
  <sheetData>
    <row r="1" spans="1:13" ht="25.5" x14ac:dyDescent="0.35">
      <c r="A1" s="6" t="s">
        <v>49</v>
      </c>
      <c r="B1" s="6"/>
      <c r="C1" s="6"/>
      <c r="D1" s="6"/>
      <c r="E1" s="6"/>
      <c r="F1" s="6"/>
      <c r="G1" s="6"/>
      <c r="H1" s="6"/>
      <c r="I1" s="6"/>
      <c r="J1" s="6"/>
      <c r="K1" s="6"/>
      <c r="L1" s="7" t="s">
        <v>60</v>
      </c>
      <c r="M1" s="21">
        <v>2026</v>
      </c>
    </row>
    <row r="2" spans="1:13" ht="6.75" customHeight="1" x14ac:dyDescent="0.2">
      <c r="A2" s="8"/>
      <c r="B2" s="8"/>
      <c r="C2" s="8"/>
      <c r="D2" s="8"/>
      <c r="E2" s="8"/>
      <c r="F2" s="8"/>
      <c r="G2" s="8"/>
      <c r="H2" s="8"/>
      <c r="I2" s="8"/>
      <c r="J2" s="8"/>
      <c r="K2" s="8"/>
      <c r="L2" s="8"/>
      <c r="M2" s="9"/>
    </row>
    <row r="3" spans="1:13" ht="17.100000000000001" customHeight="1" x14ac:dyDescent="0.3">
      <c r="A3" s="60" t="s">
        <v>80</v>
      </c>
      <c r="B3" s="60"/>
      <c r="C3" s="80" t="str">
        <f>IF(Januar!C3="","",Januar!C3)</f>
        <v/>
      </c>
      <c r="D3" s="80"/>
      <c r="E3" s="80"/>
      <c r="F3" s="60"/>
      <c r="G3" s="60" t="s">
        <v>85</v>
      </c>
      <c r="H3" s="79" t="str">
        <f>IF(Januar!H3="","",Januar!H3)</f>
        <v/>
      </c>
      <c r="I3" s="79"/>
      <c r="J3" s="79"/>
      <c r="K3" s="77"/>
      <c r="L3" s="60"/>
      <c r="M3" s="68"/>
    </row>
    <row r="4" spans="1:13" ht="17.100000000000001" customHeight="1" x14ac:dyDescent="0.3">
      <c r="A4" s="60" t="s">
        <v>81</v>
      </c>
      <c r="B4" s="60"/>
      <c r="C4" s="80" t="str">
        <f>IF(Januar!C4="","",Januar!C4)</f>
        <v/>
      </c>
      <c r="D4" s="80"/>
      <c r="E4" s="80"/>
      <c r="F4" s="60"/>
      <c r="G4" s="60" t="s">
        <v>157</v>
      </c>
      <c r="H4" s="79" t="str">
        <f>IF(Januar!H4="","",Januar!H4)</f>
        <v/>
      </c>
      <c r="I4" s="79"/>
      <c r="J4" s="79"/>
      <c r="K4" s="77"/>
      <c r="L4" s="60"/>
      <c r="M4" s="68"/>
    </row>
    <row r="5" spans="1:13" ht="17.100000000000001" customHeight="1" x14ac:dyDescent="0.3">
      <c r="A5" s="60" t="s">
        <v>82</v>
      </c>
      <c r="B5" s="60"/>
      <c r="C5" s="80" t="str">
        <f>IF(Januar!C4="","",Januar!C4)</f>
        <v/>
      </c>
      <c r="D5" s="80"/>
      <c r="E5" s="80"/>
      <c r="F5" s="60"/>
      <c r="G5" s="60" t="s">
        <v>158</v>
      </c>
      <c r="H5" s="79" t="str">
        <f>IF(Januar!H5="","",Januar!H5)</f>
        <v/>
      </c>
      <c r="I5" s="79"/>
      <c r="J5" s="79"/>
      <c r="K5" s="77"/>
      <c r="L5" s="60"/>
      <c r="M5" s="68"/>
    </row>
    <row r="6" spans="1:13" ht="17.100000000000001" customHeight="1" x14ac:dyDescent="0.3">
      <c r="A6" s="60"/>
      <c r="B6" s="60"/>
      <c r="C6" s="63" t="s">
        <v>23</v>
      </c>
      <c r="D6" s="63"/>
      <c r="E6" s="63"/>
      <c r="F6" s="60"/>
      <c r="G6" s="60" t="s">
        <v>159</v>
      </c>
      <c r="H6" s="79" t="str">
        <f>IF(Januar!H6="","",Januar!H6)</f>
        <v/>
      </c>
      <c r="I6" s="79"/>
      <c r="J6" s="79"/>
      <c r="K6" s="77"/>
      <c r="L6" s="60"/>
      <c r="M6" s="68"/>
    </row>
    <row r="7" spans="1:13" ht="17.100000000000001" customHeight="1" x14ac:dyDescent="0.3">
      <c r="A7" s="60" t="s">
        <v>83</v>
      </c>
      <c r="B7" s="60"/>
      <c r="C7" s="91">
        <f>DATE(M1,12,1)</f>
        <v>46357</v>
      </c>
      <c r="D7" s="91"/>
      <c r="E7" s="91"/>
      <c r="F7" s="60"/>
      <c r="G7" s="60" t="s">
        <v>160</v>
      </c>
      <c r="H7" s="79" t="str">
        <f>IF(Januar!H7="","",Januar!H7)</f>
        <v/>
      </c>
      <c r="I7" s="79"/>
      <c r="J7" s="79"/>
      <c r="K7" s="60" t="s">
        <v>161</v>
      </c>
      <c r="L7" s="89" t="str">
        <f>IF(Januar!L7="","",Januar!L7)</f>
        <v/>
      </c>
      <c r="M7" s="89"/>
    </row>
    <row r="8" spans="1:13" ht="17.100000000000001" customHeight="1" x14ac:dyDescent="0.3">
      <c r="A8" s="60" t="s">
        <v>84</v>
      </c>
      <c r="B8" s="60"/>
      <c r="C8" s="91">
        <f>EOMONTH(C7,0)</f>
        <v>46387</v>
      </c>
      <c r="D8" s="91"/>
      <c r="E8" s="91"/>
      <c r="F8" s="60"/>
      <c r="G8" s="60" t="s">
        <v>162</v>
      </c>
      <c r="H8" s="79" t="str">
        <f>IF(Januar!H8="","",Januar!H8)</f>
        <v/>
      </c>
      <c r="I8" s="79"/>
      <c r="J8" s="79"/>
      <c r="K8" s="77" t="s">
        <v>150</v>
      </c>
      <c r="L8" s="90" t="str">
        <f>IF(Januar!L8="","",Januar!L8)</f>
        <v/>
      </c>
      <c r="M8" s="90"/>
    </row>
    <row r="9" spans="1:13" ht="17.100000000000001" customHeight="1" x14ac:dyDescent="0.3">
      <c r="A9" s="60"/>
      <c r="B9" s="60"/>
      <c r="C9" s="60"/>
      <c r="D9" s="60"/>
      <c r="E9" s="60"/>
      <c r="F9" s="60"/>
      <c r="G9" s="77"/>
      <c r="H9" s="77"/>
      <c r="I9" s="77"/>
      <c r="J9" s="77"/>
      <c r="K9" s="77"/>
      <c r="L9" s="60"/>
      <c r="M9" s="68"/>
    </row>
    <row r="10" spans="1:13" ht="7.5" customHeight="1" x14ac:dyDescent="0.3">
      <c r="A10" s="60"/>
      <c r="B10" s="60"/>
      <c r="C10" s="60"/>
      <c r="D10" s="60"/>
      <c r="E10" s="60"/>
      <c r="F10" s="60"/>
      <c r="G10" s="60"/>
      <c r="H10" s="60"/>
      <c r="I10" s="60"/>
      <c r="J10" s="60"/>
      <c r="K10" s="60"/>
      <c r="L10" s="60"/>
      <c r="M10" s="68"/>
    </row>
    <row r="11" spans="1:13" ht="17.100000000000001" customHeight="1" x14ac:dyDescent="0.3">
      <c r="A11" s="24" t="s">
        <v>163</v>
      </c>
      <c r="B11" s="25"/>
      <c r="C11" s="25"/>
      <c r="D11" s="25"/>
      <c r="E11" s="25"/>
      <c r="F11" s="25"/>
      <c r="G11" s="25"/>
      <c r="H11" s="25"/>
      <c r="I11" s="25"/>
      <c r="J11" s="25"/>
      <c r="K11" s="26"/>
      <c r="L11" s="85" t="s">
        <v>139</v>
      </c>
      <c r="M11" s="86"/>
    </row>
    <row r="12" spans="1:13" ht="17.100000000000001" customHeight="1" x14ac:dyDescent="0.3">
      <c r="A12" s="27" t="s">
        <v>4</v>
      </c>
      <c r="B12" s="25" t="s">
        <v>86</v>
      </c>
      <c r="C12" s="25"/>
      <c r="D12" s="25"/>
      <c r="E12" s="25"/>
      <c r="F12" s="25"/>
      <c r="G12" s="25"/>
      <c r="H12" s="25"/>
      <c r="I12" s="25"/>
      <c r="J12" s="25"/>
      <c r="K12" s="26"/>
      <c r="L12" s="87"/>
      <c r="M12" s="88"/>
    </row>
    <row r="13" spans="1:13" ht="17.100000000000001" customHeight="1" x14ac:dyDescent="0.3">
      <c r="A13" s="28">
        <v>1.1000000000000001</v>
      </c>
      <c r="B13" s="25" t="s">
        <v>87</v>
      </c>
      <c r="C13" s="25"/>
      <c r="D13" s="25"/>
      <c r="E13" s="25"/>
      <c r="F13" s="25"/>
      <c r="G13" s="25"/>
      <c r="H13" s="25"/>
      <c r="I13" s="25"/>
      <c r="J13" s="25"/>
      <c r="K13" s="26"/>
      <c r="L13" s="29" t="s">
        <v>2</v>
      </c>
      <c r="M13" s="30"/>
    </row>
    <row r="14" spans="1:13" ht="17.100000000000001" customHeight="1" x14ac:dyDescent="0.3">
      <c r="A14" s="31">
        <v>1.2</v>
      </c>
      <c r="B14" s="25" t="s">
        <v>88</v>
      </c>
      <c r="C14" s="25"/>
      <c r="D14" s="25"/>
      <c r="E14" s="25"/>
      <c r="F14" s="25"/>
      <c r="G14" s="32"/>
      <c r="H14" s="25" t="s">
        <v>90</v>
      </c>
      <c r="I14" s="25"/>
      <c r="J14" s="25" t="s">
        <v>140</v>
      </c>
      <c r="K14" s="33"/>
      <c r="L14" s="34" t="s">
        <v>2</v>
      </c>
      <c r="M14" s="35">
        <f>K14*G14</f>
        <v>0</v>
      </c>
    </row>
    <row r="15" spans="1:13" ht="17.100000000000001" customHeight="1" x14ac:dyDescent="0.3">
      <c r="A15" s="31"/>
      <c r="B15" s="25" t="s">
        <v>70</v>
      </c>
      <c r="C15" s="32">
        <v>4</v>
      </c>
      <c r="D15" s="36" t="s">
        <v>79</v>
      </c>
      <c r="E15" s="25"/>
      <c r="F15" s="25"/>
      <c r="G15" s="37">
        <f>LOOKUP(C15,Q!A14:B15)</f>
        <v>8.3299999999999999E-2</v>
      </c>
      <c r="H15" s="25" t="s">
        <v>89</v>
      </c>
      <c r="I15" s="25"/>
      <c r="J15" s="25"/>
      <c r="K15" s="26"/>
      <c r="L15" s="29" t="s">
        <v>2</v>
      </c>
      <c r="M15" s="38">
        <f>M14*G15</f>
        <v>0</v>
      </c>
    </row>
    <row r="16" spans="1:13" ht="17.100000000000001" customHeight="1" x14ac:dyDescent="0.3">
      <c r="A16" s="31">
        <v>1.3</v>
      </c>
      <c r="B16" s="32"/>
      <c r="C16" s="32"/>
      <c r="D16" s="32"/>
      <c r="E16" s="32"/>
      <c r="F16" s="32"/>
      <c r="G16" s="32"/>
      <c r="H16" s="32"/>
      <c r="I16" s="32"/>
      <c r="J16" s="32"/>
      <c r="K16" s="33"/>
      <c r="L16" s="34" t="s">
        <v>2</v>
      </c>
      <c r="M16" s="30"/>
    </row>
    <row r="17" spans="1:13" ht="17.100000000000001" customHeight="1" x14ac:dyDescent="0.3">
      <c r="A17" s="28" t="s">
        <v>5</v>
      </c>
      <c r="B17" s="25" t="s">
        <v>91</v>
      </c>
      <c r="C17" s="25"/>
      <c r="D17" s="25"/>
      <c r="E17" s="25"/>
      <c r="F17" s="25"/>
      <c r="G17" s="25"/>
      <c r="H17" s="25"/>
      <c r="I17" s="25"/>
      <c r="J17" s="25"/>
      <c r="K17" s="26"/>
      <c r="L17" s="39"/>
      <c r="M17" s="35"/>
    </row>
    <row r="18" spans="1:13" ht="17.100000000000001" customHeight="1" x14ac:dyDescent="0.3">
      <c r="A18" s="31">
        <v>2.1</v>
      </c>
      <c r="B18" s="25" t="s">
        <v>45</v>
      </c>
      <c r="C18" s="25"/>
      <c r="D18" s="25"/>
      <c r="E18" s="25"/>
      <c r="F18" s="25"/>
      <c r="G18" s="40">
        <f>L62</f>
        <v>0</v>
      </c>
      <c r="H18" s="25" t="s">
        <v>90</v>
      </c>
      <c r="I18" s="25"/>
      <c r="J18" s="25" t="s">
        <v>141</v>
      </c>
      <c r="K18" s="41">
        <f>M13/227*1.25</f>
        <v>0</v>
      </c>
      <c r="L18" s="34" t="s">
        <v>2</v>
      </c>
      <c r="M18" s="35">
        <f>G18*K18</f>
        <v>0</v>
      </c>
    </row>
    <row r="19" spans="1:13" ht="17.100000000000001" customHeight="1" x14ac:dyDescent="0.3">
      <c r="A19" s="31">
        <v>2.2000000000000002</v>
      </c>
      <c r="B19" s="25" t="s">
        <v>93</v>
      </c>
      <c r="C19" s="25"/>
      <c r="D19" s="25"/>
      <c r="E19" s="25"/>
      <c r="F19" s="25"/>
      <c r="G19" s="32"/>
      <c r="H19" s="25" t="s">
        <v>92</v>
      </c>
      <c r="I19" s="25"/>
      <c r="J19" s="25" t="s">
        <v>140</v>
      </c>
      <c r="K19" s="42"/>
      <c r="L19" s="43" t="s">
        <v>2</v>
      </c>
      <c r="M19" s="35">
        <f>K19*G19</f>
        <v>0</v>
      </c>
    </row>
    <row r="20" spans="1:13" ht="17.100000000000001" customHeight="1" x14ac:dyDescent="0.3">
      <c r="A20" s="31">
        <v>2.2999999999999998</v>
      </c>
      <c r="B20" s="32"/>
      <c r="C20" s="32"/>
      <c r="D20" s="32"/>
      <c r="E20" s="32"/>
      <c r="F20" s="32"/>
      <c r="G20" s="32"/>
      <c r="H20" s="32"/>
      <c r="I20" s="32"/>
      <c r="J20" s="32"/>
      <c r="K20" s="33"/>
      <c r="L20" s="44" t="s">
        <v>2</v>
      </c>
      <c r="M20" s="30"/>
    </row>
    <row r="21" spans="1:13" ht="17.100000000000001" customHeight="1" x14ac:dyDescent="0.3">
      <c r="A21" s="45" t="s">
        <v>21</v>
      </c>
      <c r="B21" s="24" t="s">
        <v>94</v>
      </c>
      <c r="C21" s="25"/>
      <c r="D21" s="25"/>
      <c r="E21" s="25"/>
      <c r="F21" s="25"/>
      <c r="G21" s="25"/>
      <c r="H21" s="25"/>
      <c r="I21" s="25"/>
      <c r="J21" s="25"/>
      <c r="K21" s="26"/>
      <c r="L21" s="29" t="s">
        <v>22</v>
      </c>
      <c r="M21" s="35">
        <f>SUM(M13:M20)</f>
        <v>0</v>
      </c>
    </row>
    <row r="22" spans="1:13" ht="17.100000000000001" customHeight="1" x14ac:dyDescent="0.3">
      <c r="A22" s="28" t="s">
        <v>6</v>
      </c>
      <c r="B22" s="25" t="s">
        <v>95</v>
      </c>
      <c r="C22" s="25"/>
      <c r="D22" s="25"/>
      <c r="E22" s="25"/>
      <c r="F22" s="25"/>
      <c r="G22" s="32"/>
      <c r="H22" s="25" t="s">
        <v>92</v>
      </c>
      <c r="I22" s="25"/>
      <c r="J22" s="25" t="s">
        <v>140</v>
      </c>
      <c r="K22" s="33"/>
      <c r="L22" s="46" t="s">
        <v>2</v>
      </c>
      <c r="M22" s="47">
        <f>G22*K22</f>
        <v>0</v>
      </c>
    </row>
    <row r="23" spans="1:13" ht="17.100000000000001" customHeight="1" x14ac:dyDescent="0.3">
      <c r="A23" s="28" t="s">
        <v>7</v>
      </c>
      <c r="B23" s="25" t="s">
        <v>96</v>
      </c>
      <c r="C23" s="25"/>
      <c r="D23" s="25"/>
      <c r="E23" s="25"/>
      <c r="F23" s="25"/>
      <c r="G23" s="25"/>
      <c r="H23" s="25"/>
      <c r="I23" s="25"/>
      <c r="J23" s="25"/>
      <c r="K23" s="26"/>
      <c r="L23" s="39"/>
      <c r="M23" s="48"/>
    </row>
    <row r="24" spans="1:13" ht="17.100000000000001" customHeight="1" x14ac:dyDescent="0.3">
      <c r="A24" s="25">
        <v>5.0999999999999996</v>
      </c>
      <c r="B24" s="25" t="s">
        <v>97</v>
      </c>
      <c r="C24" s="25"/>
      <c r="D24" s="25"/>
      <c r="E24" s="25"/>
      <c r="F24" s="25"/>
      <c r="G24" s="25"/>
      <c r="H24" s="25"/>
      <c r="I24" s="25"/>
      <c r="J24" s="25"/>
      <c r="K24" s="26"/>
      <c r="L24" s="39"/>
      <c r="M24" s="48"/>
    </row>
    <row r="25" spans="1:13" ht="17.100000000000001" customHeight="1" x14ac:dyDescent="0.3">
      <c r="A25" s="49" t="s">
        <v>8</v>
      </c>
      <c r="B25" s="32"/>
      <c r="C25" s="25" t="s">
        <v>152</v>
      </c>
      <c r="D25" s="25"/>
      <c r="E25" s="25"/>
      <c r="F25" s="25"/>
      <c r="G25" s="25"/>
      <c r="H25" s="32" t="s">
        <v>51</v>
      </c>
      <c r="I25" s="25"/>
      <c r="J25" s="25" t="s">
        <v>140</v>
      </c>
      <c r="K25" s="50">
        <v>215</v>
      </c>
      <c r="L25" s="34" t="s">
        <v>2</v>
      </c>
      <c r="M25" s="35">
        <f>B25*K25</f>
        <v>0</v>
      </c>
    </row>
    <row r="26" spans="1:13" ht="17.100000000000001" customHeight="1" x14ac:dyDescent="0.3">
      <c r="A26" s="49" t="s">
        <v>8</v>
      </c>
      <c r="B26" s="32"/>
      <c r="C26" s="25" t="s">
        <v>153</v>
      </c>
      <c r="D26" s="25"/>
      <c r="E26" s="25"/>
      <c r="F26" s="25"/>
      <c r="G26" s="25"/>
      <c r="H26" s="32" t="str">
        <f>H25</f>
        <v>Talgebiet</v>
      </c>
      <c r="I26" s="25"/>
      <c r="J26" s="25" t="s">
        <v>140</v>
      </c>
      <c r="K26" s="50">
        <v>268</v>
      </c>
      <c r="L26" s="34" t="s">
        <v>2</v>
      </c>
      <c r="M26" s="35">
        <f>B26*K26</f>
        <v>0</v>
      </c>
    </row>
    <row r="27" spans="1:13" ht="17.100000000000001" customHeight="1" x14ac:dyDescent="0.3">
      <c r="A27" s="49" t="s">
        <v>9</v>
      </c>
      <c r="B27" s="32"/>
      <c r="C27" s="25" t="s">
        <v>41</v>
      </c>
      <c r="D27" s="25"/>
      <c r="E27" s="25"/>
      <c r="F27" s="25"/>
      <c r="G27" s="25"/>
      <c r="H27" s="25"/>
      <c r="I27" s="25"/>
      <c r="J27" s="25" t="s">
        <v>140</v>
      </c>
      <c r="K27" s="50">
        <v>100</v>
      </c>
      <c r="L27" s="34" t="s">
        <v>2</v>
      </c>
      <c r="M27" s="35">
        <f>B27*K27</f>
        <v>0</v>
      </c>
    </row>
    <row r="28" spans="1:13" ht="17.100000000000001" customHeight="1" x14ac:dyDescent="0.3">
      <c r="A28" s="45" t="s">
        <v>20</v>
      </c>
      <c r="B28" s="24" t="s">
        <v>98</v>
      </c>
      <c r="C28" s="25"/>
      <c r="D28" s="25"/>
      <c r="E28" s="25"/>
      <c r="F28" s="25"/>
      <c r="G28" s="25"/>
      <c r="H28" s="25"/>
      <c r="I28" s="25"/>
      <c r="J28" s="25"/>
      <c r="K28" s="26"/>
      <c r="L28" s="29" t="s">
        <v>22</v>
      </c>
      <c r="M28" s="35">
        <f>SUM(M21:M27)</f>
        <v>0</v>
      </c>
    </row>
    <row r="29" spans="1:13" ht="17.100000000000001" customHeight="1" x14ac:dyDescent="0.3">
      <c r="A29" s="51" t="s">
        <v>10</v>
      </c>
      <c r="B29" s="25" t="s">
        <v>99</v>
      </c>
      <c r="C29" s="25"/>
      <c r="D29" s="25"/>
      <c r="E29" s="25"/>
      <c r="F29" s="25"/>
      <c r="G29" s="25"/>
      <c r="H29" s="25"/>
      <c r="I29" s="25"/>
      <c r="J29" s="25"/>
      <c r="K29" s="26"/>
      <c r="L29" s="52"/>
      <c r="M29" s="53"/>
    </row>
    <row r="30" spans="1:13" ht="17.100000000000001" customHeight="1" x14ac:dyDescent="0.3">
      <c r="A30" s="25">
        <v>7.1</v>
      </c>
      <c r="B30" s="54" t="s">
        <v>100</v>
      </c>
      <c r="C30" s="25"/>
      <c r="D30" s="25"/>
      <c r="E30" s="25"/>
      <c r="F30" s="25"/>
      <c r="G30" s="25"/>
      <c r="H30" s="25"/>
      <c r="I30" s="25"/>
      <c r="J30" s="25"/>
      <c r="K30" s="26"/>
      <c r="L30" s="39"/>
      <c r="M30" s="55"/>
    </row>
    <row r="31" spans="1:13" ht="17.100000000000001" customHeight="1" x14ac:dyDescent="0.3">
      <c r="A31" s="25">
        <v>7.2</v>
      </c>
      <c r="B31" s="32"/>
      <c r="C31" s="32"/>
      <c r="D31" s="32"/>
      <c r="E31" s="32"/>
      <c r="F31" s="32"/>
      <c r="G31" s="32"/>
      <c r="H31" s="32"/>
      <c r="I31" s="32"/>
      <c r="J31" s="32"/>
      <c r="K31" s="33"/>
      <c r="L31" s="56"/>
      <c r="M31" s="30"/>
    </row>
    <row r="32" spans="1:13" ht="17.100000000000001" customHeight="1" x14ac:dyDescent="0.3">
      <c r="A32" s="24" t="s">
        <v>101</v>
      </c>
      <c r="B32" s="24"/>
      <c r="C32" s="24"/>
      <c r="D32" s="24"/>
      <c r="E32" s="24"/>
      <c r="F32" s="24"/>
      <c r="G32" s="24"/>
      <c r="H32" s="24"/>
      <c r="I32" s="24"/>
      <c r="J32" s="24"/>
      <c r="K32" s="24"/>
      <c r="L32" s="57"/>
      <c r="M32" s="58"/>
    </row>
    <row r="33" spans="1:13" ht="17.100000000000001" customHeight="1" x14ac:dyDescent="0.3">
      <c r="A33" s="51" t="s">
        <v>11</v>
      </c>
      <c r="B33" s="25" t="s">
        <v>102</v>
      </c>
      <c r="C33" s="25"/>
      <c r="D33" s="25"/>
      <c r="E33" s="25"/>
      <c r="F33" s="25"/>
      <c r="G33" s="25"/>
      <c r="H33" s="32">
        <v>6.4</v>
      </c>
      <c r="I33" s="25" t="s">
        <v>115</v>
      </c>
      <c r="J33" s="25"/>
      <c r="K33" s="25"/>
      <c r="L33" s="29" t="s">
        <v>3</v>
      </c>
      <c r="M33" s="38">
        <f>M21*H33/100</f>
        <v>0</v>
      </c>
    </row>
    <row r="34" spans="1:13" ht="17.100000000000001" customHeight="1" x14ac:dyDescent="0.3">
      <c r="A34" s="51" t="s">
        <v>12</v>
      </c>
      <c r="B34" s="25" t="s">
        <v>103</v>
      </c>
      <c r="C34" s="25"/>
      <c r="D34" s="25"/>
      <c r="E34" s="25"/>
      <c r="F34" s="25"/>
      <c r="G34" s="25"/>
      <c r="H34" s="32">
        <v>1.607</v>
      </c>
      <c r="I34" s="25" t="s">
        <v>115</v>
      </c>
      <c r="J34" s="25"/>
      <c r="K34" s="25"/>
      <c r="L34" s="29" t="s">
        <v>3</v>
      </c>
      <c r="M34" s="35">
        <f>M21*H34/100</f>
        <v>0</v>
      </c>
    </row>
    <row r="35" spans="1:13" ht="17.100000000000001" customHeight="1" x14ac:dyDescent="0.3">
      <c r="A35" s="51" t="s">
        <v>13</v>
      </c>
      <c r="B35" s="25" t="s">
        <v>104</v>
      </c>
      <c r="C35" s="25"/>
      <c r="D35" s="25"/>
      <c r="E35" s="25"/>
      <c r="F35" s="25"/>
      <c r="G35" s="25"/>
      <c r="H35" s="25"/>
      <c r="I35" s="25"/>
      <c r="J35" s="25"/>
      <c r="K35" s="25"/>
      <c r="L35" s="29" t="s">
        <v>3</v>
      </c>
      <c r="M35" s="59"/>
    </row>
    <row r="36" spans="1:13" ht="17.100000000000001" customHeight="1" x14ac:dyDescent="0.3">
      <c r="A36" s="51" t="s">
        <v>14</v>
      </c>
      <c r="B36" s="25" t="s">
        <v>105</v>
      </c>
      <c r="C36" s="25"/>
      <c r="D36" s="25"/>
      <c r="E36" s="25"/>
      <c r="F36" s="25"/>
      <c r="G36" s="25"/>
      <c r="H36" s="32">
        <v>0.35</v>
      </c>
      <c r="I36" s="25" t="s">
        <v>116</v>
      </c>
      <c r="J36" s="25"/>
      <c r="K36" s="25"/>
      <c r="L36" s="29" t="s">
        <v>3</v>
      </c>
      <c r="M36" s="35">
        <f>(M21+M22)*H36/100</f>
        <v>0</v>
      </c>
    </row>
    <row r="37" spans="1:13" ht="17.100000000000001" customHeight="1" x14ac:dyDescent="0.3">
      <c r="A37" s="51" t="s">
        <v>15</v>
      </c>
      <c r="B37" s="25" t="s">
        <v>106</v>
      </c>
      <c r="C37" s="25"/>
      <c r="D37" s="25"/>
      <c r="E37" s="25" t="s">
        <v>110</v>
      </c>
      <c r="F37" s="60"/>
      <c r="G37" s="25"/>
      <c r="H37" s="25"/>
      <c r="I37" s="25"/>
      <c r="J37" s="25"/>
      <c r="K37" s="61"/>
      <c r="L37" s="29" t="s">
        <v>3</v>
      </c>
      <c r="M37" s="35">
        <f>M21*K37/100</f>
        <v>0</v>
      </c>
    </row>
    <row r="38" spans="1:13" ht="17.100000000000001" customHeight="1" x14ac:dyDescent="0.3">
      <c r="A38" s="51" t="s">
        <v>16</v>
      </c>
      <c r="B38" s="25" t="s">
        <v>107</v>
      </c>
      <c r="C38" s="25"/>
      <c r="D38" s="25"/>
      <c r="E38" s="25" t="s">
        <v>111</v>
      </c>
      <c r="F38" s="25"/>
      <c r="G38" s="25"/>
      <c r="H38" s="25"/>
      <c r="I38" s="25"/>
      <c r="J38" s="25"/>
      <c r="K38" s="61"/>
      <c r="L38" s="29" t="s">
        <v>3</v>
      </c>
      <c r="M38" s="35">
        <f>M28*K38/100</f>
        <v>0</v>
      </c>
    </row>
    <row r="39" spans="1:13" ht="17.100000000000001" customHeight="1" x14ac:dyDescent="0.3">
      <c r="A39" s="51" t="s">
        <v>17</v>
      </c>
      <c r="B39" s="25" t="s">
        <v>108</v>
      </c>
      <c r="C39" s="25"/>
      <c r="D39" s="25"/>
      <c r="E39" s="25"/>
      <c r="F39" s="25"/>
      <c r="G39" s="25"/>
      <c r="H39" s="25"/>
      <c r="I39" s="25"/>
      <c r="J39" s="25"/>
      <c r="K39" s="25"/>
      <c r="L39" s="29"/>
      <c r="M39" s="35"/>
    </row>
    <row r="40" spans="1:13" ht="17.100000000000001" customHeight="1" x14ac:dyDescent="0.3">
      <c r="A40" s="28">
        <v>14.1</v>
      </c>
      <c r="B40" s="25" t="s">
        <v>154</v>
      </c>
      <c r="C40" s="25"/>
      <c r="D40" s="25"/>
      <c r="E40" s="25"/>
      <c r="F40" s="32" t="s">
        <v>43</v>
      </c>
      <c r="G40" s="25"/>
      <c r="H40" s="25"/>
      <c r="I40" s="25"/>
      <c r="J40" s="25" t="s">
        <v>140</v>
      </c>
      <c r="K40" s="62" t="str">
        <f>IF(F40="Ja",345,"")</f>
        <v/>
      </c>
      <c r="L40" s="34" t="s">
        <v>3</v>
      </c>
      <c r="M40" s="35" t="str">
        <f>K40</f>
        <v/>
      </c>
    </row>
    <row r="41" spans="1:13" ht="17.100000000000001" customHeight="1" x14ac:dyDescent="0.3">
      <c r="A41" s="31">
        <v>14.2</v>
      </c>
      <c r="B41" s="25" t="s">
        <v>109</v>
      </c>
      <c r="C41" s="25"/>
      <c r="D41" s="25"/>
      <c r="E41" s="25"/>
      <c r="F41" s="63"/>
      <c r="G41" s="25" t="s">
        <v>112</v>
      </c>
      <c r="H41" s="25"/>
      <c r="I41" s="25"/>
      <c r="J41" s="25" t="s">
        <v>140</v>
      </c>
      <c r="K41" s="64">
        <v>3.5</v>
      </c>
      <c r="L41" s="34" t="s">
        <v>3</v>
      </c>
      <c r="M41" s="35">
        <f t="shared" ref="M41:M43" si="0">F41*K41</f>
        <v>0</v>
      </c>
    </row>
    <row r="42" spans="1:13" ht="17.100000000000001" customHeight="1" x14ac:dyDescent="0.3">
      <c r="A42" s="25"/>
      <c r="B42" s="25"/>
      <c r="C42" s="25"/>
      <c r="D42" s="25"/>
      <c r="E42" s="25"/>
      <c r="F42" s="32"/>
      <c r="G42" s="25" t="s">
        <v>113</v>
      </c>
      <c r="H42" s="25"/>
      <c r="I42" s="25"/>
      <c r="J42" s="25" t="s">
        <v>140</v>
      </c>
      <c r="K42" s="64">
        <v>10</v>
      </c>
      <c r="L42" s="34" t="s">
        <v>3</v>
      </c>
      <c r="M42" s="35">
        <f t="shared" si="0"/>
        <v>0</v>
      </c>
    </row>
    <row r="43" spans="1:13" ht="17.100000000000001" customHeight="1" x14ac:dyDescent="0.3">
      <c r="A43" s="25"/>
      <c r="B43" s="25"/>
      <c r="C43" s="25"/>
      <c r="D43" s="25"/>
      <c r="E43" s="25"/>
      <c r="F43" s="32"/>
      <c r="G43" s="25" t="s">
        <v>114</v>
      </c>
      <c r="H43" s="25"/>
      <c r="I43" s="25"/>
      <c r="J43" s="25" t="s">
        <v>140</v>
      </c>
      <c r="K43" s="64">
        <v>8</v>
      </c>
      <c r="L43" s="34" t="s">
        <v>3</v>
      </c>
      <c r="M43" s="35">
        <f t="shared" si="0"/>
        <v>0</v>
      </c>
    </row>
    <row r="44" spans="1:13" ht="17.100000000000001" customHeight="1" x14ac:dyDescent="0.3">
      <c r="A44" s="51" t="s">
        <v>18</v>
      </c>
      <c r="B44" s="25" t="s">
        <v>155</v>
      </c>
      <c r="C44" s="25"/>
      <c r="D44" s="25"/>
      <c r="E44" s="25"/>
      <c r="F44" s="25"/>
      <c r="G44" s="25"/>
      <c r="H44" s="25"/>
      <c r="I44" s="25"/>
      <c r="J44" s="25"/>
      <c r="K44" s="25"/>
      <c r="L44" s="29" t="s">
        <v>3</v>
      </c>
      <c r="M44" s="48"/>
    </row>
    <row r="45" spans="1:13" ht="17.100000000000001" customHeight="1" x14ac:dyDescent="0.3">
      <c r="A45" s="51" t="s">
        <v>19</v>
      </c>
      <c r="B45" s="32" t="s">
        <v>137</v>
      </c>
      <c r="C45" s="32"/>
      <c r="D45" s="32"/>
      <c r="E45" s="32"/>
      <c r="F45" s="32"/>
      <c r="G45" s="32"/>
      <c r="H45" s="32"/>
      <c r="I45" s="32"/>
      <c r="J45" s="32"/>
      <c r="K45" s="32"/>
      <c r="L45" s="44" t="s">
        <v>3</v>
      </c>
      <c r="M45" s="30"/>
    </row>
    <row r="46" spans="1:13" ht="17.100000000000001" customHeight="1" x14ac:dyDescent="0.3">
      <c r="A46" s="24" t="s">
        <v>118</v>
      </c>
      <c r="B46" s="25"/>
      <c r="C46" s="25"/>
      <c r="D46" s="25"/>
      <c r="E46" s="25"/>
      <c r="F46" s="25"/>
      <c r="G46" s="25"/>
      <c r="H46" s="25"/>
      <c r="I46" s="25"/>
      <c r="J46" s="25"/>
      <c r="K46" s="25"/>
      <c r="L46" s="39"/>
      <c r="M46" s="65">
        <f>M28-SUM(M33:M45)</f>
        <v>0</v>
      </c>
    </row>
    <row r="47" spans="1:13" ht="9" customHeight="1" x14ac:dyDescent="0.3">
      <c r="A47" s="60"/>
      <c r="B47" s="60"/>
      <c r="C47" s="60"/>
      <c r="D47" s="60"/>
      <c r="E47" s="60"/>
      <c r="F47" s="60"/>
      <c r="G47" s="60"/>
      <c r="H47" s="60"/>
      <c r="I47" s="60"/>
      <c r="J47" s="60"/>
      <c r="K47" s="60"/>
      <c r="L47" s="60"/>
      <c r="M47" s="66"/>
    </row>
    <row r="48" spans="1:13" ht="17.100000000000001" customHeight="1" x14ac:dyDescent="0.3">
      <c r="A48" s="67" t="s">
        <v>117</v>
      </c>
      <c r="B48" s="60"/>
      <c r="C48" s="60"/>
      <c r="D48" s="60"/>
      <c r="E48" s="60"/>
      <c r="F48" s="60"/>
      <c r="G48" s="60"/>
      <c r="H48" s="60"/>
      <c r="I48" s="60"/>
      <c r="J48" s="60"/>
      <c r="K48" s="60"/>
      <c r="L48" s="60"/>
      <c r="M48" s="68"/>
    </row>
    <row r="49" spans="1:13" ht="6" customHeight="1" x14ac:dyDescent="0.3">
      <c r="A49" s="60"/>
      <c r="B49" s="60"/>
      <c r="C49" s="60"/>
      <c r="D49" s="60"/>
      <c r="E49" s="60"/>
      <c r="F49" s="60"/>
      <c r="G49" s="60"/>
      <c r="H49" s="60"/>
      <c r="I49" s="60"/>
      <c r="J49" s="60"/>
      <c r="K49" s="60"/>
      <c r="L49" s="60"/>
      <c r="M49" s="68"/>
    </row>
    <row r="50" spans="1:13" s="1" customFormat="1" ht="33" x14ac:dyDescent="0.3">
      <c r="A50" s="69"/>
      <c r="B50" s="70" t="s">
        <v>24</v>
      </c>
      <c r="C50" s="70" t="s">
        <v>25</v>
      </c>
      <c r="D50" s="70" t="s">
        <v>45</v>
      </c>
      <c r="E50" s="69"/>
      <c r="F50" s="70" t="str">
        <f>B50</f>
        <v>Freitage</v>
      </c>
      <c r="G50" s="70" t="str">
        <f>C50</f>
        <v>Ferientage</v>
      </c>
      <c r="H50" s="70" t="s">
        <v>45</v>
      </c>
      <c r="I50" s="69"/>
      <c r="J50" s="70" t="str">
        <f>B50</f>
        <v>Freitage</v>
      </c>
      <c r="K50" s="70" t="str">
        <f>C50</f>
        <v>Ferientage</v>
      </c>
      <c r="L50" s="83" t="s">
        <v>45</v>
      </c>
      <c r="M50" s="84"/>
    </row>
    <row r="51" spans="1:13" ht="17.100000000000001" customHeight="1" x14ac:dyDescent="0.3">
      <c r="A51" s="69">
        <v>1</v>
      </c>
      <c r="B51" s="71"/>
      <c r="C51" s="71"/>
      <c r="D51" s="71"/>
      <c r="E51" s="69">
        <v>11</v>
      </c>
      <c r="F51" s="71"/>
      <c r="G51" s="71"/>
      <c r="H51" s="71"/>
      <c r="I51" s="69">
        <v>21</v>
      </c>
      <c r="J51" s="71"/>
      <c r="K51" s="71"/>
      <c r="L51" s="81"/>
      <c r="M51" s="82"/>
    </row>
    <row r="52" spans="1:13" ht="17.100000000000001" customHeight="1" x14ac:dyDescent="0.3">
      <c r="A52" s="69">
        <v>2</v>
      </c>
      <c r="B52" s="71"/>
      <c r="C52" s="71"/>
      <c r="D52" s="71"/>
      <c r="E52" s="69">
        <v>12</v>
      </c>
      <c r="F52" s="71"/>
      <c r="G52" s="71"/>
      <c r="H52" s="71"/>
      <c r="I52" s="69">
        <v>22</v>
      </c>
      <c r="J52" s="71"/>
      <c r="K52" s="71"/>
      <c r="L52" s="81"/>
      <c r="M52" s="82"/>
    </row>
    <row r="53" spans="1:13" ht="17.100000000000001" customHeight="1" x14ac:dyDescent="0.3">
      <c r="A53" s="69">
        <v>3</v>
      </c>
      <c r="B53" s="71"/>
      <c r="C53" s="71"/>
      <c r="D53" s="71"/>
      <c r="E53" s="69">
        <v>13</v>
      </c>
      <c r="F53" s="71"/>
      <c r="G53" s="71"/>
      <c r="H53" s="71"/>
      <c r="I53" s="69">
        <v>23</v>
      </c>
      <c r="J53" s="71"/>
      <c r="K53" s="71"/>
      <c r="L53" s="81"/>
      <c r="M53" s="82"/>
    </row>
    <row r="54" spans="1:13" ht="17.100000000000001" customHeight="1" x14ac:dyDescent="0.3">
      <c r="A54" s="69">
        <v>4</v>
      </c>
      <c r="B54" s="71"/>
      <c r="C54" s="71"/>
      <c r="D54" s="71"/>
      <c r="E54" s="69">
        <v>14</v>
      </c>
      <c r="F54" s="71"/>
      <c r="G54" s="71"/>
      <c r="H54" s="71"/>
      <c r="I54" s="69">
        <v>24</v>
      </c>
      <c r="J54" s="71"/>
      <c r="K54" s="71"/>
      <c r="L54" s="81"/>
      <c r="M54" s="82"/>
    </row>
    <row r="55" spans="1:13" ht="17.100000000000001" customHeight="1" x14ac:dyDescent="0.3">
      <c r="A55" s="69">
        <v>5</v>
      </c>
      <c r="B55" s="71"/>
      <c r="C55" s="71"/>
      <c r="D55" s="71"/>
      <c r="E55" s="69">
        <v>15</v>
      </c>
      <c r="F55" s="71"/>
      <c r="G55" s="71"/>
      <c r="H55" s="71"/>
      <c r="I55" s="69">
        <v>25</v>
      </c>
      <c r="J55" s="71"/>
      <c r="K55" s="71"/>
      <c r="L55" s="81"/>
      <c r="M55" s="82"/>
    </row>
    <row r="56" spans="1:13" ht="17.100000000000001" customHeight="1" x14ac:dyDescent="0.3">
      <c r="A56" s="69">
        <v>6</v>
      </c>
      <c r="B56" s="71"/>
      <c r="C56" s="71"/>
      <c r="D56" s="71"/>
      <c r="E56" s="69">
        <v>16</v>
      </c>
      <c r="F56" s="71"/>
      <c r="G56" s="71"/>
      <c r="H56" s="71"/>
      <c r="I56" s="69">
        <v>26</v>
      </c>
      <c r="J56" s="71"/>
      <c r="K56" s="71"/>
      <c r="L56" s="81"/>
      <c r="M56" s="82"/>
    </row>
    <row r="57" spans="1:13" ht="17.100000000000001" customHeight="1" x14ac:dyDescent="0.3">
      <c r="A57" s="69">
        <v>7</v>
      </c>
      <c r="B57" s="71"/>
      <c r="C57" s="71"/>
      <c r="D57" s="71"/>
      <c r="E57" s="69">
        <v>17</v>
      </c>
      <c r="F57" s="71"/>
      <c r="G57" s="71"/>
      <c r="H57" s="71"/>
      <c r="I57" s="69">
        <v>27</v>
      </c>
      <c r="J57" s="71"/>
      <c r="K57" s="71"/>
      <c r="L57" s="81"/>
      <c r="M57" s="82"/>
    </row>
    <row r="58" spans="1:13" ht="17.100000000000001" customHeight="1" x14ac:dyDescent="0.3">
      <c r="A58" s="69">
        <v>8</v>
      </c>
      <c r="B58" s="71"/>
      <c r="C58" s="71"/>
      <c r="D58" s="71"/>
      <c r="E58" s="69">
        <v>18</v>
      </c>
      <c r="F58" s="71"/>
      <c r="G58" s="71"/>
      <c r="H58" s="71"/>
      <c r="I58" s="69">
        <v>28</v>
      </c>
      <c r="J58" s="71"/>
      <c r="K58" s="71"/>
      <c r="L58" s="81"/>
      <c r="M58" s="82"/>
    </row>
    <row r="59" spans="1:13" ht="17.100000000000001" customHeight="1" x14ac:dyDescent="0.3">
      <c r="A59" s="69">
        <v>9</v>
      </c>
      <c r="B59" s="71"/>
      <c r="C59" s="71"/>
      <c r="D59" s="71"/>
      <c r="E59" s="69">
        <v>19</v>
      </c>
      <c r="F59" s="71"/>
      <c r="G59" s="71"/>
      <c r="H59" s="71"/>
      <c r="I59" s="69">
        <v>29</v>
      </c>
      <c r="J59" s="71"/>
      <c r="K59" s="71"/>
      <c r="L59" s="81"/>
      <c r="M59" s="82"/>
    </row>
    <row r="60" spans="1:13" ht="17.100000000000001" customHeight="1" x14ac:dyDescent="0.3">
      <c r="A60" s="69">
        <v>10</v>
      </c>
      <c r="B60" s="71"/>
      <c r="C60" s="71"/>
      <c r="D60" s="71"/>
      <c r="E60" s="69">
        <v>20</v>
      </c>
      <c r="F60" s="71"/>
      <c r="G60" s="71"/>
      <c r="H60" s="71"/>
      <c r="I60" s="69">
        <v>30</v>
      </c>
      <c r="J60" s="71"/>
      <c r="K60" s="71"/>
      <c r="L60" s="81"/>
      <c r="M60" s="82"/>
    </row>
    <row r="61" spans="1:13" ht="17.100000000000001" customHeight="1" x14ac:dyDescent="0.3">
      <c r="A61" s="60"/>
      <c r="B61" s="60"/>
      <c r="C61" s="60"/>
      <c r="D61" s="60"/>
      <c r="E61" s="60"/>
      <c r="F61" s="60"/>
      <c r="G61" s="60"/>
      <c r="H61" s="60"/>
      <c r="I61" s="69">
        <v>31</v>
      </c>
      <c r="J61" s="71"/>
      <c r="K61" s="71"/>
      <c r="L61" s="81"/>
      <c r="M61" s="82"/>
    </row>
    <row r="62" spans="1:13" ht="17.100000000000001" customHeight="1" x14ac:dyDescent="0.3">
      <c r="A62" s="60"/>
      <c r="B62" s="72" t="s">
        <v>156</v>
      </c>
      <c r="C62" s="73">
        <f ca="1">TODAY()</f>
        <v>46079</v>
      </c>
      <c r="D62" s="60"/>
      <c r="E62" s="60"/>
      <c r="F62" s="60"/>
      <c r="G62" s="60"/>
      <c r="H62" s="74" t="s">
        <v>0</v>
      </c>
      <c r="I62" s="75"/>
      <c r="J62" s="75">
        <f>SUM(B51:B60)+SUM(F51:F60)+SUM(J51:J61)</f>
        <v>0</v>
      </c>
      <c r="K62" s="75">
        <f>SUM(C51:C60)+SUM(G51:G60)+SUM(K51:K61)</f>
        <v>0</v>
      </c>
      <c r="L62" s="92">
        <f>SUM(D51:D60)+SUM(H51:H60)+SUM(L51:M61)</f>
        <v>0</v>
      </c>
      <c r="M62" s="93"/>
    </row>
    <row r="63" spans="1:13" ht="17.100000000000001" customHeight="1" x14ac:dyDescent="0.3">
      <c r="A63" s="60"/>
      <c r="B63" s="72"/>
      <c r="C63" s="73"/>
      <c r="D63" s="60"/>
      <c r="E63" s="60"/>
      <c r="F63" s="60"/>
      <c r="G63" s="60"/>
      <c r="H63" s="74"/>
      <c r="I63" s="74"/>
      <c r="J63" s="74"/>
      <c r="K63" s="74"/>
      <c r="L63" s="76"/>
      <c r="M63" s="76"/>
    </row>
    <row r="64" spans="1:13" ht="17.100000000000001" customHeight="1" x14ac:dyDescent="0.3">
      <c r="A64" s="60"/>
      <c r="B64" s="60"/>
      <c r="C64" s="60"/>
      <c r="D64" s="60"/>
      <c r="E64" s="60"/>
      <c r="F64" s="60"/>
      <c r="G64" s="60"/>
      <c r="H64" s="60"/>
      <c r="I64" s="60"/>
      <c r="J64" s="60"/>
      <c r="K64" s="60"/>
      <c r="L64" s="60"/>
      <c r="M64" s="68"/>
    </row>
    <row r="65" spans="1:13" ht="17.100000000000001" customHeight="1" x14ac:dyDescent="0.3">
      <c r="A65" s="60" t="s">
        <v>1</v>
      </c>
      <c r="B65" s="60"/>
      <c r="C65" s="60"/>
      <c r="D65" s="60"/>
      <c r="E65" s="60"/>
      <c r="F65" s="60"/>
      <c r="G65" s="60" t="s">
        <v>1</v>
      </c>
      <c r="H65" s="60"/>
      <c r="I65" s="60"/>
      <c r="J65" s="60"/>
      <c r="K65" s="60"/>
      <c r="L65" s="60"/>
      <c r="M65" s="68"/>
    </row>
    <row r="66" spans="1:13" ht="17.100000000000001" customHeight="1" x14ac:dyDescent="0.3">
      <c r="A66" s="60" t="s">
        <v>119</v>
      </c>
      <c r="B66" s="60"/>
      <c r="C66" s="60"/>
      <c r="D66" s="60"/>
      <c r="E66" s="60"/>
      <c r="F66" s="60"/>
      <c r="G66" s="60" t="s">
        <v>120</v>
      </c>
      <c r="H66" s="60"/>
      <c r="I66" s="60"/>
      <c r="J66" s="60"/>
      <c r="K66" s="60"/>
      <c r="L66" s="60"/>
      <c r="M66" s="68"/>
    </row>
    <row r="67" spans="1:13" ht="17.100000000000001" customHeight="1" x14ac:dyDescent="0.25">
      <c r="A67" s="77"/>
      <c r="B67" s="77"/>
      <c r="C67" s="77"/>
      <c r="D67" s="77"/>
      <c r="E67" s="77"/>
      <c r="F67" s="77"/>
      <c r="G67" s="77"/>
      <c r="H67" s="77"/>
      <c r="I67" s="77"/>
      <c r="J67" s="77"/>
      <c r="K67" s="77"/>
      <c r="L67" s="77"/>
      <c r="M67" s="78"/>
    </row>
    <row r="68" spans="1:13" ht="15" x14ac:dyDescent="0.25">
      <c r="A68" s="77"/>
      <c r="B68" s="77"/>
      <c r="C68" s="77"/>
      <c r="D68" s="77"/>
      <c r="E68" s="77"/>
      <c r="F68" s="77"/>
      <c r="G68" s="77"/>
      <c r="H68" s="77"/>
      <c r="I68" s="77"/>
      <c r="J68" s="77"/>
      <c r="K68" s="77"/>
      <c r="L68" s="77"/>
      <c r="M68" s="78"/>
    </row>
  </sheetData>
  <mergeCells count="27">
    <mergeCell ref="L61:M61"/>
    <mergeCell ref="L62:M62"/>
    <mergeCell ref="L55:M55"/>
    <mergeCell ref="L56:M56"/>
    <mergeCell ref="L57:M57"/>
    <mergeCell ref="L58:M58"/>
    <mergeCell ref="L59:M59"/>
    <mergeCell ref="L60:M60"/>
    <mergeCell ref="L54:M54"/>
    <mergeCell ref="H6:J6"/>
    <mergeCell ref="C7:E7"/>
    <mergeCell ref="H7:J7"/>
    <mergeCell ref="L7:M7"/>
    <mergeCell ref="C8:E8"/>
    <mergeCell ref="H8:J8"/>
    <mergeCell ref="L8:M8"/>
    <mergeCell ref="L11:M12"/>
    <mergeCell ref="L50:M50"/>
    <mergeCell ref="L51:M51"/>
    <mergeCell ref="L52:M52"/>
    <mergeCell ref="L53:M53"/>
    <mergeCell ref="C3:E3"/>
    <mergeCell ref="H3:J3"/>
    <mergeCell ref="C4:E4"/>
    <mergeCell ref="H4:J4"/>
    <mergeCell ref="C5:E5"/>
    <mergeCell ref="H5:J5"/>
  </mergeCells>
  <pageMargins left="0.70866141732283472" right="0.70866141732283472" top="0.78740157480314965" bottom="0.78740157480314965" header="0.31496062992125984" footer="0.31496062992125984"/>
  <pageSetup paperSize="9" scale="64" fitToHeight="0" orientation="portrait" r:id="rId1"/>
  <headerFooter>
    <oddHeader>&amp;C&amp;G</oddHead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D00-000000000000}">
          <x14:formula1>
            <xm:f>Q!$A$2:$A$3</xm:f>
          </x14:formula1>
          <xm:sqref>F40</xm:sqref>
        </x14:dataValidation>
        <x14:dataValidation type="list" allowBlank="1" showInputMessage="1" showErrorMessage="1" xr:uid="{00000000-0002-0000-0D00-000001000000}">
          <x14:formula1>
            <xm:f>Q!$A$5:$A$6</xm:f>
          </x14:formula1>
          <xm:sqref>H25</xm:sqref>
        </x14:dataValidation>
        <x14:dataValidation type="list" allowBlank="1" showInputMessage="1" showErrorMessage="1" xr:uid="{00000000-0002-0000-0D00-000002000000}">
          <x14:formula1>
            <xm:f>Q!$A$14:$A$15</xm:f>
          </x14:formula1>
          <xm:sqref>C15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pageSetUpPr fitToPage="1"/>
  </sheetPr>
  <dimension ref="A1:C21"/>
  <sheetViews>
    <sheetView view="pageLayout" zoomScaleNormal="100" workbookViewId="0">
      <selection activeCell="E30" sqref="E30"/>
    </sheetView>
  </sheetViews>
  <sheetFormatPr baseColWidth="10" defaultColWidth="11" defaultRowHeight="12.75" x14ac:dyDescent="0.2"/>
  <cols>
    <col min="1" max="1" width="22" style="8" bestFit="1" customWidth="1"/>
    <col min="2" max="2" width="13.5" style="8" bestFit="1" customWidth="1"/>
    <col min="3" max="3" width="11" style="19"/>
    <col min="4" max="16384" width="11" style="8"/>
  </cols>
  <sheetData>
    <row r="1" spans="1:3" ht="15.75" x14ac:dyDescent="0.25">
      <c r="A1" s="12" t="s">
        <v>26</v>
      </c>
      <c r="B1" s="13">
        <f>Januar!M1</f>
        <v>2026</v>
      </c>
      <c r="C1" s="19" t="s">
        <v>77</v>
      </c>
    </row>
    <row r="3" spans="1:3" x14ac:dyDescent="0.2">
      <c r="A3" s="8" t="s">
        <v>27</v>
      </c>
      <c r="B3" s="22">
        <v>46023</v>
      </c>
    </row>
    <row r="4" spans="1:3" x14ac:dyDescent="0.2">
      <c r="A4" s="8" t="s">
        <v>28</v>
      </c>
      <c r="B4" s="22">
        <v>46387</v>
      </c>
    </row>
    <row r="5" spans="1:3" x14ac:dyDescent="0.2">
      <c r="A5" s="8" t="s">
        <v>29</v>
      </c>
      <c r="B5" s="8">
        <f>B4-B3+1</f>
        <v>365</v>
      </c>
    </row>
    <row r="6" spans="1:3" x14ac:dyDescent="0.2">
      <c r="A6" s="8" t="s">
        <v>30</v>
      </c>
      <c r="B6" s="8">
        <v>1.5</v>
      </c>
      <c r="C6" s="19" t="s">
        <v>78</v>
      </c>
    </row>
    <row r="7" spans="1:3" x14ac:dyDescent="0.2">
      <c r="A7" s="8" t="s">
        <v>31</v>
      </c>
      <c r="B7" s="14">
        <f>B5/7*B6</f>
        <v>78.214285714285722</v>
      </c>
    </row>
    <row r="8" spans="1:3" x14ac:dyDescent="0.2">
      <c r="A8" s="8" t="s">
        <v>32</v>
      </c>
      <c r="B8" s="8">
        <f>SUM(Januar!J61,Februar!J61,März!J61,April!J61,Mai!J61,Juni!J61,Juli!J61,August!J62,September!J62,Oktober!J62,November!J62,Dezember!J62)</f>
        <v>0</v>
      </c>
    </row>
    <row r="9" spans="1:3" x14ac:dyDescent="0.2">
      <c r="A9" s="8" t="s">
        <v>39</v>
      </c>
      <c r="B9" s="14">
        <f>B7-B8</f>
        <v>78.214285714285722</v>
      </c>
    </row>
    <row r="12" spans="1:3" ht="15.75" x14ac:dyDescent="0.25">
      <c r="A12" s="12" t="s">
        <v>33</v>
      </c>
      <c r="B12" s="12">
        <v>2026</v>
      </c>
    </row>
    <row r="14" spans="1:3" x14ac:dyDescent="0.2">
      <c r="A14" s="8" t="s">
        <v>27</v>
      </c>
      <c r="B14" s="15">
        <f>B3</f>
        <v>46023</v>
      </c>
    </row>
    <row r="15" spans="1:3" x14ac:dyDescent="0.2">
      <c r="A15" s="8" t="s">
        <v>28</v>
      </c>
      <c r="B15" s="15">
        <f>B4</f>
        <v>46387</v>
      </c>
    </row>
    <row r="16" spans="1:3" x14ac:dyDescent="0.2">
      <c r="A16" s="8" t="s">
        <v>29</v>
      </c>
      <c r="B16" s="8">
        <f>B15-B14+1</f>
        <v>365</v>
      </c>
    </row>
    <row r="17" spans="1:3" x14ac:dyDescent="0.2">
      <c r="A17" s="8" t="s">
        <v>34</v>
      </c>
      <c r="B17" s="8">
        <f>Januar!C14</f>
        <v>4</v>
      </c>
      <c r="C17" s="19" t="s">
        <v>129</v>
      </c>
    </row>
    <row r="18" spans="1:3" x14ac:dyDescent="0.2">
      <c r="A18" s="8" t="s">
        <v>35</v>
      </c>
      <c r="B18" s="8">
        <f>B17*(7-B6)</f>
        <v>22</v>
      </c>
      <c r="C18" s="19" t="s">
        <v>78</v>
      </c>
    </row>
    <row r="19" spans="1:3" x14ac:dyDescent="0.2">
      <c r="A19" s="8" t="s">
        <v>36</v>
      </c>
      <c r="B19" s="8">
        <f>ROUND((B18/365*B16)*2,0)/2</f>
        <v>22</v>
      </c>
    </row>
    <row r="20" spans="1:3" x14ac:dyDescent="0.2">
      <c r="A20" s="8" t="s">
        <v>37</v>
      </c>
      <c r="B20" s="8">
        <f>SUM(Januar!K61,Februar!K61,März!K61,April!K61,Mai!K61,Juni!K61,Juli!K61,August!K62,September!K62,Oktober!K62,November!K62,Dezember!K62)</f>
        <v>0</v>
      </c>
    </row>
    <row r="21" spans="1:3" x14ac:dyDescent="0.2">
      <c r="A21" s="10" t="s">
        <v>38</v>
      </c>
      <c r="B21" s="10">
        <f>B19-B20</f>
        <v>22</v>
      </c>
    </row>
  </sheetData>
  <pageMargins left="0.70866141732283472" right="0.70866141732283472" top="0.78740157480314965" bottom="0.78740157480314965" header="0.31496062992125984" footer="0.31496062992125984"/>
  <pageSetup paperSize="9" fitToHeight="0" orientation="portrait" r:id="rId1"/>
  <headerFooter>
    <oddHeader>&amp;C&amp;G</oddHeader>
  </headerFooter>
  <legacyDrawingHF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pageSetUpPr fitToPage="1"/>
  </sheetPr>
  <dimension ref="A1:B15"/>
  <sheetViews>
    <sheetView view="pageLayout" zoomScaleNormal="175" workbookViewId="0">
      <selection activeCell="I35" sqref="I35"/>
    </sheetView>
  </sheetViews>
  <sheetFormatPr baseColWidth="10" defaultColWidth="11" defaultRowHeight="12.75" x14ac:dyDescent="0.2"/>
  <cols>
    <col min="1" max="1" width="47.5" style="8" bestFit="1" customWidth="1"/>
    <col min="2" max="2" width="14.6640625" style="8" customWidth="1"/>
    <col min="3" max="16384" width="11" style="8"/>
  </cols>
  <sheetData>
    <row r="1" spans="1:2" ht="18" x14ac:dyDescent="0.25">
      <c r="A1" s="11" t="s">
        <v>40</v>
      </c>
      <c r="B1" s="10">
        <f>Januar!M1</f>
        <v>2026</v>
      </c>
    </row>
    <row r="3" spans="1:2" x14ac:dyDescent="0.2">
      <c r="A3" s="10" t="s">
        <v>134</v>
      </c>
      <c r="B3" s="16">
        <f>ROUND(SUM(Januar!M27),0)-B4-B5</f>
        <v>0</v>
      </c>
    </row>
    <row r="4" spans="1:2" x14ac:dyDescent="0.2">
      <c r="A4" s="10" t="s">
        <v>64</v>
      </c>
      <c r="B4" s="16">
        <v>0</v>
      </c>
    </row>
    <row r="5" spans="1:2" x14ac:dyDescent="0.2">
      <c r="A5" s="10" t="s">
        <v>132</v>
      </c>
      <c r="B5" s="16">
        <f>ROUND(SUM(Januar!M15),0)</f>
        <v>0</v>
      </c>
    </row>
    <row r="6" spans="1:2" x14ac:dyDescent="0.2">
      <c r="A6" s="10" t="s">
        <v>133</v>
      </c>
      <c r="B6" s="16">
        <f>ROUND(SUM(Januar!M27),0)</f>
        <v>0</v>
      </c>
    </row>
    <row r="7" spans="1:2" x14ac:dyDescent="0.2">
      <c r="A7" s="10" t="s">
        <v>46</v>
      </c>
      <c r="B7" s="16">
        <f>ROUND(SUM(Januar!M32)+SUM(Januar!M33),0)</f>
        <v>0</v>
      </c>
    </row>
    <row r="8" spans="1:2" x14ac:dyDescent="0.2">
      <c r="A8" s="10" t="s">
        <v>47</v>
      </c>
      <c r="B8" s="16">
        <f>ROUND(SUM(Januar!M36),0)</f>
        <v>0</v>
      </c>
    </row>
    <row r="9" spans="1:2" x14ac:dyDescent="0.2">
      <c r="A9" s="10" t="s">
        <v>135</v>
      </c>
      <c r="B9" s="16">
        <f>B6-B7-B8</f>
        <v>0</v>
      </c>
    </row>
    <row r="10" spans="1:2" x14ac:dyDescent="0.2">
      <c r="A10" s="10" t="s">
        <v>48</v>
      </c>
      <c r="B10" s="16">
        <f>ROUND(SUM(Januar!M37),0)</f>
        <v>0</v>
      </c>
    </row>
    <row r="11" spans="1:2" x14ac:dyDescent="0.2">
      <c r="A11" s="10" t="s">
        <v>54</v>
      </c>
      <c r="B11" s="16">
        <f>ROUND(SUM(Januar!M28:M30),0)</f>
        <v>0</v>
      </c>
    </row>
    <row r="12" spans="1:2" x14ac:dyDescent="0.2">
      <c r="A12" s="10" t="s">
        <v>136</v>
      </c>
      <c r="B12" s="16">
        <f>ROUND(SUM(Januar!M44),0)</f>
        <v>0</v>
      </c>
    </row>
    <row r="14" spans="1:2" x14ac:dyDescent="0.2">
      <c r="A14" s="10" t="s">
        <v>62</v>
      </c>
    </row>
    <row r="15" spans="1:2" x14ac:dyDescent="0.2">
      <c r="A15" s="17" t="s">
        <v>63</v>
      </c>
    </row>
  </sheetData>
  <sheetProtection sheet="1" objects="1" scenarios="1"/>
  <hyperlinks>
    <hyperlink ref="A15" r:id="rId1" location="-530471090 " xr:uid="{00000000-0004-0000-0F00-000000000000}"/>
  </hyperlinks>
  <pageMargins left="0.70866141732283472" right="0.70866141732283472" top="0.78740157480314965" bottom="0.78740157480314965" header="0.31496062992125984" footer="0.31496062992125984"/>
  <pageSetup paperSize="9" scale="87" fitToHeight="0" orientation="portrait" r:id="rId2"/>
  <headerFooter>
    <oddHeader>&amp;C&amp;G</oddHeader>
  </headerFooter>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2:C27"/>
  <sheetViews>
    <sheetView tabSelected="1" view="pageLayout" zoomScaleNormal="145" workbookViewId="0">
      <selection activeCell="I35" sqref="I35"/>
    </sheetView>
  </sheetViews>
  <sheetFormatPr baseColWidth="10" defaultColWidth="11" defaultRowHeight="12.75" x14ac:dyDescent="0.2"/>
  <cols>
    <col min="1" max="1" width="2.33203125" style="8" customWidth="1"/>
    <col min="2" max="2" width="11" style="8"/>
    <col min="3" max="3" width="7.5" style="8" customWidth="1"/>
    <col min="4" max="16384" width="11" style="8"/>
  </cols>
  <sheetData>
    <row r="2" spans="1:3" ht="18" x14ac:dyDescent="0.25">
      <c r="A2" s="11" t="s">
        <v>130</v>
      </c>
    </row>
    <row r="3" spans="1:3" x14ac:dyDescent="0.2">
      <c r="B3" s="19" t="s">
        <v>146</v>
      </c>
      <c r="C3" s="23"/>
    </row>
    <row r="4" spans="1:3" x14ac:dyDescent="0.2">
      <c r="B4" s="19" t="s">
        <v>71</v>
      </c>
    </row>
    <row r="5" spans="1:3" x14ac:dyDescent="0.2">
      <c r="B5" s="19" t="s">
        <v>138</v>
      </c>
    </row>
    <row r="6" spans="1:3" x14ac:dyDescent="0.2">
      <c r="B6" s="19"/>
    </row>
    <row r="7" spans="1:3" ht="18" x14ac:dyDescent="0.25">
      <c r="A7" s="11" t="s">
        <v>61</v>
      </c>
    </row>
    <row r="8" spans="1:3" x14ac:dyDescent="0.2">
      <c r="A8" s="8">
        <v>1</v>
      </c>
      <c r="B8" s="20" t="s">
        <v>65</v>
      </c>
    </row>
    <row r="9" spans="1:3" x14ac:dyDescent="0.2">
      <c r="A9" s="8">
        <v>2</v>
      </c>
      <c r="B9" s="8" t="s">
        <v>66</v>
      </c>
    </row>
    <row r="10" spans="1:3" x14ac:dyDescent="0.2">
      <c r="A10" s="8">
        <v>3</v>
      </c>
      <c r="B10" s="8" t="s">
        <v>67</v>
      </c>
    </row>
    <row r="11" spans="1:3" x14ac:dyDescent="0.2">
      <c r="B11" s="20" t="s">
        <v>147</v>
      </c>
    </row>
    <row r="12" spans="1:3" x14ac:dyDescent="0.2">
      <c r="B12" s="20" t="s">
        <v>148</v>
      </c>
    </row>
    <row r="13" spans="1:3" x14ac:dyDescent="0.2">
      <c r="A13" s="8">
        <v>4</v>
      </c>
      <c r="B13" s="8" t="s">
        <v>68</v>
      </c>
    </row>
    <row r="14" spans="1:3" x14ac:dyDescent="0.2">
      <c r="A14" s="8">
        <v>5</v>
      </c>
      <c r="B14" s="8" t="s">
        <v>72</v>
      </c>
    </row>
    <row r="15" spans="1:3" x14ac:dyDescent="0.2">
      <c r="A15" s="8">
        <v>6</v>
      </c>
      <c r="B15" s="8" t="s">
        <v>149</v>
      </c>
    </row>
    <row r="16" spans="1:3" ht="14.25" customHeight="1" x14ac:dyDescent="0.2">
      <c r="B16" s="20" t="s">
        <v>164</v>
      </c>
    </row>
    <row r="17" spans="1:2" ht="14.25" customHeight="1" x14ac:dyDescent="0.2"/>
    <row r="18" spans="1:2" ht="18" x14ac:dyDescent="0.25">
      <c r="A18" s="11" t="s">
        <v>73</v>
      </c>
    </row>
    <row r="19" spans="1:2" x14ac:dyDescent="0.2">
      <c r="A19" s="8" t="s">
        <v>121</v>
      </c>
    </row>
    <row r="20" spans="1:2" x14ac:dyDescent="0.2">
      <c r="A20" s="8">
        <v>1</v>
      </c>
      <c r="B20" s="20" t="s">
        <v>74</v>
      </c>
    </row>
    <row r="21" spans="1:2" x14ac:dyDescent="0.2">
      <c r="A21" s="8">
        <v>2</v>
      </c>
      <c r="B21" s="8" t="s">
        <v>75</v>
      </c>
    </row>
    <row r="22" spans="1:2" x14ac:dyDescent="0.2">
      <c r="A22" s="8">
        <v>3</v>
      </c>
      <c r="B22" s="8" t="s">
        <v>76</v>
      </c>
    </row>
    <row r="23" spans="1:2" x14ac:dyDescent="0.2">
      <c r="A23" s="8" t="s">
        <v>122</v>
      </c>
    </row>
    <row r="24" spans="1:2" x14ac:dyDescent="0.2">
      <c r="A24" s="8">
        <v>1</v>
      </c>
      <c r="B24" s="8" t="s">
        <v>123</v>
      </c>
    </row>
    <row r="25" spans="1:2" x14ac:dyDescent="0.2">
      <c r="A25" s="8">
        <v>2</v>
      </c>
      <c r="B25" s="8" t="s">
        <v>124</v>
      </c>
    </row>
    <row r="26" spans="1:2" x14ac:dyDescent="0.2">
      <c r="A26" s="8">
        <v>3</v>
      </c>
      <c r="B26" s="8" t="s">
        <v>125</v>
      </c>
    </row>
    <row r="27" spans="1:2" x14ac:dyDescent="0.2">
      <c r="A27" s="8">
        <v>4</v>
      </c>
      <c r="B27" s="8" t="s">
        <v>131</v>
      </c>
    </row>
  </sheetData>
  <hyperlinks>
    <hyperlink ref="B20" location="'Kontrolle Feiertage'!A1" display="Blatt &quot;Kontrolle Feiertage&quot; aufrufen" xr:uid="{00000000-0004-0000-0100-000000000000}"/>
    <hyperlink ref="B8" location="Januar!A1" display="Im Monat Januar sind die Personalien des Arbeitnehmers und des Arbeitgebers zu erfassen. " xr:uid="{00000000-0004-0000-0100-000001000000}"/>
    <hyperlink ref="B11" r:id="rId1" xr:uid="{00000000-0004-0000-0100-000002000000}"/>
  </hyperlinks>
  <pageMargins left="0.70866141732283472" right="0.70866141732283472" top="0.78740157480314965" bottom="0.78740157480314965" header="0.31496062992125984" footer="0.31496062992125984"/>
  <pageSetup paperSize="9" scale="85" fitToHeight="0" orientation="portrait" r:id="rId2"/>
  <headerFooter>
    <oddHeader>&amp;C&amp;G</oddHead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M66"/>
  <sheetViews>
    <sheetView view="pageLayout" zoomScaleNormal="85" workbookViewId="0">
      <selection activeCell="C14" sqref="C14"/>
    </sheetView>
  </sheetViews>
  <sheetFormatPr baseColWidth="10" defaultRowHeight="12.75" x14ac:dyDescent="0.2"/>
  <cols>
    <col min="1" max="1" width="4.83203125" customWidth="1"/>
    <col min="2" max="2" width="15.83203125" customWidth="1"/>
    <col min="3" max="3" width="16.5" customWidth="1"/>
    <col min="4" max="4" width="13.5" customWidth="1"/>
    <col min="5" max="5" width="4.83203125" customWidth="1"/>
    <col min="6" max="6" width="15.83203125" customWidth="1"/>
    <col min="7" max="7" width="16.83203125" customWidth="1"/>
    <col min="8" max="8" width="13" customWidth="1"/>
    <col min="9" max="9" width="4.83203125" customWidth="1"/>
    <col min="10" max="10" width="15.83203125" customWidth="1"/>
    <col min="11" max="11" width="16.5" customWidth="1"/>
    <col min="12" max="12" width="3.6640625" customWidth="1"/>
    <col min="13" max="13" width="17" style="4" customWidth="1"/>
  </cols>
  <sheetData>
    <row r="1" spans="1:13" ht="25.5" x14ac:dyDescent="0.35">
      <c r="A1" s="6" t="s">
        <v>49</v>
      </c>
      <c r="B1" s="6"/>
      <c r="C1" s="6"/>
      <c r="D1" s="6"/>
      <c r="E1" s="6"/>
      <c r="F1" s="6"/>
      <c r="G1" s="6"/>
      <c r="H1" s="6"/>
      <c r="I1" s="6"/>
      <c r="J1" s="6"/>
      <c r="K1" s="6"/>
      <c r="L1" s="7" t="s">
        <v>60</v>
      </c>
      <c r="M1" s="21">
        <v>2026</v>
      </c>
    </row>
    <row r="2" spans="1:13" ht="6.75" customHeight="1" x14ac:dyDescent="0.2">
      <c r="A2" s="8"/>
      <c r="B2" s="8"/>
      <c r="C2" s="8"/>
      <c r="D2" s="8"/>
      <c r="E2" s="8"/>
      <c r="F2" s="8"/>
      <c r="G2" s="8"/>
      <c r="H2" s="8"/>
      <c r="I2" s="8"/>
      <c r="J2" s="8"/>
      <c r="K2" s="8"/>
      <c r="L2" s="8"/>
      <c r="M2" s="9"/>
    </row>
    <row r="3" spans="1:13" ht="17.100000000000001" customHeight="1" x14ac:dyDescent="0.3">
      <c r="A3" s="60" t="s">
        <v>80</v>
      </c>
      <c r="B3" s="60"/>
      <c r="C3" s="80"/>
      <c r="D3" s="80"/>
      <c r="E3" s="80"/>
      <c r="F3" s="60"/>
      <c r="G3" s="60" t="s">
        <v>85</v>
      </c>
      <c r="H3" s="79"/>
      <c r="I3" s="79"/>
      <c r="J3" s="79"/>
      <c r="K3" s="77"/>
      <c r="L3" s="60"/>
      <c r="M3" s="68"/>
    </row>
    <row r="4" spans="1:13" ht="17.100000000000001" customHeight="1" x14ac:dyDescent="0.3">
      <c r="A4" s="60" t="s">
        <v>81</v>
      </c>
      <c r="B4" s="60"/>
      <c r="C4" s="80"/>
      <c r="D4" s="80"/>
      <c r="E4" s="80"/>
      <c r="F4" s="60"/>
      <c r="G4" s="60" t="s">
        <v>157</v>
      </c>
      <c r="H4" s="79"/>
      <c r="I4" s="79"/>
      <c r="J4" s="79"/>
      <c r="K4" s="77"/>
      <c r="L4" s="60"/>
      <c r="M4" s="68"/>
    </row>
    <row r="5" spans="1:13" ht="17.100000000000001" customHeight="1" x14ac:dyDescent="0.3">
      <c r="A5" s="94" t="s">
        <v>82</v>
      </c>
      <c r="B5" s="94"/>
      <c r="C5" s="80"/>
      <c r="D5" s="80"/>
      <c r="E5" s="80"/>
      <c r="F5" s="60"/>
      <c r="G5" s="60" t="s">
        <v>158</v>
      </c>
      <c r="H5" s="79"/>
      <c r="I5" s="79"/>
      <c r="J5" s="79"/>
      <c r="K5" s="77"/>
      <c r="L5" s="60"/>
      <c r="M5" s="68"/>
    </row>
    <row r="6" spans="1:13" ht="17.100000000000001" customHeight="1" x14ac:dyDescent="0.3">
      <c r="A6" s="60"/>
      <c r="B6" s="60"/>
      <c r="C6" s="80"/>
      <c r="D6" s="80"/>
      <c r="E6" s="80"/>
      <c r="F6" s="60"/>
      <c r="G6" s="60" t="s">
        <v>159</v>
      </c>
      <c r="H6" s="79"/>
      <c r="I6" s="79"/>
      <c r="J6" s="79"/>
      <c r="K6" s="77"/>
      <c r="L6" s="60"/>
      <c r="M6" s="68"/>
    </row>
    <row r="7" spans="1:13" ht="17.100000000000001" customHeight="1" x14ac:dyDescent="0.3">
      <c r="A7" s="60" t="s">
        <v>83</v>
      </c>
      <c r="B7" s="60"/>
      <c r="C7" s="91"/>
      <c r="D7" s="91"/>
      <c r="E7" s="91"/>
      <c r="F7" s="60"/>
      <c r="G7" s="60" t="s">
        <v>160</v>
      </c>
      <c r="H7" s="79"/>
      <c r="I7" s="79"/>
      <c r="J7" s="79"/>
      <c r="K7" s="60" t="s">
        <v>161</v>
      </c>
      <c r="L7" s="89"/>
      <c r="M7" s="89"/>
    </row>
    <row r="8" spans="1:13" ht="17.100000000000001" customHeight="1" x14ac:dyDescent="0.3">
      <c r="A8" s="60" t="s">
        <v>84</v>
      </c>
      <c r="B8" s="60"/>
      <c r="C8" s="91"/>
      <c r="D8" s="91"/>
      <c r="E8" s="91"/>
      <c r="F8" s="60"/>
      <c r="G8" s="60" t="s">
        <v>162</v>
      </c>
      <c r="H8" s="79"/>
      <c r="I8" s="79"/>
      <c r="J8" s="79"/>
      <c r="K8" s="77" t="s">
        <v>150</v>
      </c>
      <c r="L8" s="90"/>
      <c r="M8" s="90"/>
    </row>
    <row r="9" spans="1:13" ht="7.5" customHeight="1" x14ac:dyDescent="0.2">
      <c r="A9" s="8"/>
      <c r="B9" s="8"/>
      <c r="C9" s="8"/>
      <c r="D9" s="8"/>
      <c r="E9" s="8"/>
      <c r="F9" s="8"/>
      <c r="G9" s="8"/>
      <c r="H9" s="8"/>
      <c r="I9" s="8"/>
      <c r="J9" s="8"/>
      <c r="K9" s="8"/>
      <c r="L9" s="8"/>
      <c r="M9" s="9"/>
    </row>
    <row r="10" spans="1:13" ht="17.100000000000001" customHeight="1" x14ac:dyDescent="0.3">
      <c r="A10" s="24" t="s">
        <v>151</v>
      </c>
      <c r="B10" s="25"/>
      <c r="C10" s="25"/>
      <c r="D10" s="25"/>
      <c r="E10" s="25"/>
      <c r="F10" s="25"/>
      <c r="G10" s="25"/>
      <c r="H10" s="25"/>
      <c r="I10" s="25"/>
      <c r="J10" s="25"/>
      <c r="K10" s="26"/>
      <c r="L10" s="85" t="s">
        <v>139</v>
      </c>
      <c r="M10" s="86"/>
    </row>
    <row r="11" spans="1:13" ht="17.100000000000001" customHeight="1" x14ac:dyDescent="0.3">
      <c r="A11" s="27" t="s">
        <v>4</v>
      </c>
      <c r="B11" s="25" t="s">
        <v>86</v>
      </c>
      <c r="C11" s="25"/>
      <c r="D11" s="25"/>
      <c r="E11" s="25"/>
      <c r="F11" s="25"/>
      <c r="G11" s="25"/>
      <c r="H11" s="25"/>
      <c r="I11" s="25"/>
      <c r="J11" s="25"/>
      <c r="K11" s="26"/>
      <c r="L11" s="87"/>
      <c r="M11" s="88"/>
    </row>
    <row r="12" spans="1:13" ht="17.100000000000001" customHeight="1" x14ac:dyDescent="0.3">
      <c r="A12" s="28">
        <v>1.1000000000000001</v>
      </c>
      <c r="B12" s="25" t="s">
        <v>87</v>
      </c>
      <c r="C12" s="25"/>
      <c r="D12" s="25"/>
      <c r="E12" s="25"/>
      <c r="F12" s="25"/>
      <c r="G12" s="25"/>
      <c r="H12" s="25"/>
      <c r="I12" s="25"/>
      <c r="J12" s="25"/>
      <c r="K12" s="26"/>
      <c r="L12" s="29" t="s">
        <v>2</v>
      </c>
      <c r="M12" s="30"/>
    </row>
    <row r="13" spans="1:13" ht="17.100000000000001" customHeight="1" x14ac:dyDescent="0.3">
      <c r="A13" s="31">
        <v>1.2</v>
      </c>
      <c r="B13" s="25" t="s">
        <v>88</v>
      </c>
      <c r="C13" s="25"/>
      <c r="D13" s="25"/>
      <c r="E13" s="25"/>
      <c r="F13" s="25"/>
      <c r="G13" s="32"/>
      <c r="H13" s="25" t="s">
        <v>90</v>
      </c>
      <c r="I13" s="25"/>
      <c r="J13" s="25" t="s">
        <v>140</v>
      </c>
      <c r="K13" s="33"/>
      <c r="L13" s="34" t="s">
        <v>2</v>
      </c>
      <c r="M13" s="35">
        <f>K13*G13</f>
        <v>0</v>
      </c>
    </row>
    <row r="14" spans="1:13" ht="17.100000000000001" customHeight="1" x14ac:dyDescent="0.3">
      <c r="A14" s="31"/>
      <c r="B14" s="25" t="s">
        <v>70</v>
      </c>
      <c r="C14" s="32">
        <v>4</v>
      </c>
      <c r="D14" s="36" t="s">
        <v>79</v>
      </c>
      <c r="E14" s="25"/>
      <c r="F14" s="25"/>
      <c r="G14" s="37">
        <f>LOOKUP(C14,Q!A14:B15)</f>
        <v>8.3299999999999999E-2</v>
      </c>
      <c r="H14" s="25" t="s">
        <v>89</v>
      </c>
      <c r="I14" s="25"/>
      <c r="J14" s="25"/>
      <c r="K14" s="26"/>
      <c r="L14" s="29" t="s">
        <v>2</v>
      </c>
      <c r="M14" s="38">
        <f>M13*G14</f>
        <v>0</v>
      </c>
    </row>
    <row r="15" spans="1:13" ht="17.100000000000001" customHeight="1" x14ac:dyDescent="0.3">
      <c r="A15" s="31">
        <v>1.3</v>
      </c>
      <c r="B15" s="32"/>
      <c r="C15" s="32"/>
      <c r="D15" s="32"/>
      <c r="E15" s="32"/>
      <c r="F15" s="32"/>
      <c r="G15" s="32"/>
      <c r="H15" s="32"/>
      <c r="I15" s="32"/>
      <c r="J15" s="32"/>
      <c r="K15" s="33"/>
      <c r="L15" s="34" t="s">
        <v>2</v>
      </c>
      <c r="M15" s="30"/>
    </row>
    <row r="16" spans="1:13" ht="17.100000000000001" customHeight="1" x14ac:dyDescent="0.3">
      <c r="A16" s="28" t="s">
        <v>5</v>
      </c>
      <c r="B16" s="25" t="s">
        <v>91</v>
      </c>
      <c r="C16" s="25"/>
      <c r="D16" s="25"/>
      <c r="E16" s="25"/>
      <c r="F16" s="25"/>
      <c r="G16" s="25"/>
      <c r="H16" s="25"/>
      <c r="I16" s="25"/>
      <c r="J16" s="25"/>
      <c r="K16" s="26"/>
      <c r="L16" s="39"/>
      <c r="M16" s="35"/>
    </row>
    <row r="17" spans="1:13" ht="17.100000000000001" customHeight="1" x14ac:dyDescent="0.3">
      <c r="A17" s="31">
        <v>2.1</v>
      </c>
      <c r="B17" s="25" t="s">
        <v>45</v>
      </c>
      <c r="C17" s="25"/>
      <c r="D17" s="25"/>
      <c r="E17" s="25"/>
      <c r="F17" s="25"/>
      <c r="G17" s="40">
        <f>L61</f>
        <v>0</v>
      </c>
      <c r="H17" s="25" t="s">
        <v>90</v>
      </c>
      <c r="I17" s="25"/>
      <c r="J17" s="25" t="s">
        <v>141</v>
      </c>
      <c r="K17" s="41">
        <f>M12/227*1.25</f>
        <v>0</v>
      </c>
      <c r="L17" s="34" t="s">
        <v>2</v>
      </c>
      <c r="M17" s="35">
        <f>G17*K17</f>
        <v>0</v>
      </c>
    </row>
    <row r="18" spans="1:13" ht="17.100000000000001" customHeight="1" x14ac:dyDescent="0.3">
      <c r="A18" s="31">
        <v>2.2000000000000002</v>
      </c>
      <c r="B18" s="25" t="s">
        <v>93</v>
      </c>
      <c r="C18" s="25"/>
      <c r="D18" s="25"/>
      <c r="E18" s="25"/>
      <c r="F18" s="25"/>
      <c r="G18" s="32"/>
      <c r="H18" s="25" t="s">
        <v>92</v>
      </c>
      <c r="I18" s="25"/>
      <c r="J18" s="25" t="s">
        <v>140</v>
      </c>
      <c r="K18" s="42"/>
      <c r="L18" s="43" t="s">
        <v>2</v>
      </c>
      <c r="M18" s="35">
        <f>K18*G18</f>
        <v>0</v>
      </c>
    </row>
    <row r="19" spans="1:13" ht="17.100000000000001" customHeight="1" x14ac:dyDescent="0.3">
      <c r="A19" s="31">
        <v>2.2999999999999998</v>
      </c>
      <c r="B19" s="32"/>
      <c r="C19" s="32"/>
      <c r="D19" s="32"/>
      <c r="E19" s="32"/>
      <c r="F19" s="32"/>
      <c r="G19" s="32"/>
      <c r="H19" s="32"/>
      <c r="I19" s="32"/>
      <c r="J19" s="32"/>
      <c r="K19" s="33"/>
      <c r="L19" s="44" t="s">
        <v>2</v>
      </c>
      <c r="M19" s="30"/>
    </row>
    <row r="20" spans="1:13" ht="17.100000000000001" customHeight="1" x14ac:dyDescent="0.3">
      <c r="A20" s="45" t="s">
        <v>21</v>
      </c>
      <c r="B20" s="24" t="s">
        <v>94</v>
      </c>
      <c r="C20" s="25"/>
      <c r="D20" s="25"/>
      <c r="E20" s="25"/>
      <c r="F20" s="25"/>
      <c r="G20" s="25"/>
      <c r="H20" s="25"/>
      <c r="I20" s="25"/>
      <c r="J20" s="25"/>
      <c r="K20" s="26"/>
      <c r="L20" s="29" t="s">
        <v>22</v>
      </c>
      <c r="M20" s="35">
        <f>SUM(M12:M19)</f>
        <v>0</v>
      </c>
    </row>
    <row r="21" spans="1:13" ht="17.100000000000001" customHeight="1" x14ac:dyDescent="0.3">
      <c r="A21" s="28" t="s">
        <v>6</v>
      </c>
      <c r="B21" s="25" t="s">
        <v>95</v>
      </c>
      <c r="C21" s="25"/>
      <c r="D21" s="25"/>
      <c r="E21" s="25"/>
      <c r="F21" s="25"/>
      <c r="G21" s="32"/>
      <c r="H21" s="25" t="s">
        <v>92</v>
      </c>
      <c r="I21" s="25"/>
      <c r="J21" s="25" t="s">
        <v>140</v>
      </c>
      <c r="K21" s="33"/>
      <c r="L21" s="46" t="s">
        <v>2</v>
      </c>
      <c r="M21" s="47">
        <f>G21*K21</f>
        <v>0</v>
      </c>
    </row>
    <row r="22" spans="1:13" ht="17.100000000000001" customHeight="1" x14ac:dyDescent="0.3">
      <c r="A22" s="28" t="s">
        <v>7</v>
      </c>
      <c r="B22" s="25" t="s">
        <v>96</v>
      </c>
      <c r="C22" s="25"/>
      <c r="D22" s="25"/>
      <c r="E22" s="25"/>
      <c r="F22" s="25"/>
      <c r="G22" s="25"/>
      <c r="H22" s="25"/>
      <c r="I22" s="25"/>
      <c r="J22" s="25"/>
      <c r="K22" s="26"/>
      <c r="L22" s="39"/>
      <c r="M22" s="48"/>
    </row>
    <row r="23" spans="1:13" ht="17.100000000000001" customHeight="1" x14ac:dyDescent="0.3">
      <c r="A23" s="25">
        <v>5.0999999999999996</v>
      </c>
      <c r="B23" s="25" t="s">
        <v>97</v>
      </c>
      <c r="C23" s="25"/>
      <c r="D23" s="25"/>
      <c r="E23" s="25"/>
      <c r="F23" s="25"/>
      <c r="G23" s="25"/>
      <c r="H23" s="25"/>
      <c r="I23" s="25"/>
      <c r="J23" s="25"/>
      <c r="K23" s="26"/>
      <c r="L23" s="39"/>
      <c r="M23" s="48"/>
    </row>
    <row r="24" spans="1:13" ht="17.100000000000001" customHeight="1" x14ac:dyDescent="0.3">
      <c r="A24" s="49" t="s">
        <v>8</v>
      </c>
      <c r="B24" s="32"/>
      <c r="C24" s="25" t="s">
        <v>152</v>
      </c>
      <c r="D24" s="25"/>
      <c r="E24" s="25"/>
      <c r="F24" s="25"/>
      <c r="G24" s="25"/>
      <c r="H24" s="32" t="s">
        <v>51</v>
      </c>
      <c r="I24" s="25"/>
      <c r="J24" s="25" t="s">
        <v>140</v>
      </c>
      <c r="K24" s="50">
        <v>215</v>
      </c>
      <c r="L24" s="34" t="s">
        <v>2</v>
      </c>
      <c r="M24" s="35">
        <f>B24*K24</f>
        <v>0</v>
      </c>
    </row>
    <row r="25" spans="1:13" ht="17.100000000000001" customHeight="1" x14ac:dyDescent="0.3">
      <c r="A25" s="49" t="s">
        <v>8</v>
      </c>
      <c r="B25" s="32"/>
      <c r="C25" s="25" t="s">
        <v>153</v>
      </c>
      <c r="D25" s="25"/>
      <c r="E25" s="25"/>
      <c r="F25" s="25"/>
      <c r="G25" s="25"/>
      <c r="H25" s="32" t="str">
        <f>H24</f>
        <v>Talgebiet</v>
      </c>
      <c r="I25" s="25"/>
      <c r="J25" s="25" t="s">
        <v>140</v>
      </c>
      <c r="K25" s="50">
        <v>268</v>
      </c>
      <c r="L25" s="34" t="s">
        <v>2</v>
      </c>
      <c r="M25" s="35">
        <f>B25*K25</f>
        <v>0</v>
      </c>
    </row>
    <row r="26" spans="1:13" ht="17.100000000000001" customHeight="1" x14ac:dyDescent="0.3">
      <c r="A26" s="49" t="s">
        <v>9</v>
      </c>
      <c r="B26" s="32"/>
      <c r="C26" s="25" t="s">
        <v>41</v>
      </c>
      <c r="D26" s="25"/>
      <c r="E26" s="25"/>
      <c r="F26" s="25"/>
      <c r="G26" s="25"/>
      <c r="H26" s="25"/>
      <c r="I26" s="25"/>
      <c r="J26" s="25" t="s">
        <v>140</v>
      </c>
      <c r="K26" s="50">
        <v>100</v>
      </c>
      <c r="L26" s="34" t="s">
        <v>2</v>
      </c>
      <c r="M26" s="35">
        <f>B26*K26</f>
        <v>0</v>
      </c>
    </row>
    <row r="27" spans="1:13" ht="17.100000000000001" customHeight="1" x14ac:dyDescent="0.3">
      <c r="A27" s="45" t="s">
        <v>20</v>
      </c>
      <c r="B27" s="24" t="s">
        <v>98</v>
      </c>
      <c r="C27" s="25"/>
      <c r="D27" s="25"/>
      <c r="E27" s="25"/>
      <c r="F27" s="25"/>
      <c r="G27" s="25"/>
      <c r="H27" s="25"/>
      <c r="I27" s="25"/>
      <c r="J27" s="25"/>
      <c r="K27" s="26"/>
      <c r="L27" s="29" t="s">
        <v>22</v>
      </c>
      <c r="M27" s="35">
        <f>SUM(M20:M26)</f>
        <v>0</v>
      </c>
    </row>
    <row r="28" spans="1:13" ht="17.100000000000001" customHeight="1" x14ac:dyDescent="0.3">
      <c r="A28" s="51" t="s">
        <v>10</v>
      </c>
      <c r="B28" s="25" t="s">
        <v>99</v>
      </c>
      <c r="C28" s="25"/>
      <c r="D28" s="25"/>
      <c r="E28" s="25"/>
      <c r="F28" s="25"/>
      <c r="G28" s="25"/>
      <c r="H28" s="25"/>
      <c r="I28" s="25"/>
      <c r="J28" s="25"/>
      <c r="K28" s="26"/>
      <c r="L28" s="52"/>
      <c r="M28" s="53"/>
    </row>
    <row r="29" spans="1:13" ht="17.100000000000001" customHeight="1" x14ac:dyDescent="0.3">
      <c r="A29" s="25">
        <v>7.1</v>
      </c>
      <c r="B29" s="54" t="s">
        <v>100</v>
      </c>
      <c r="C29" s="25"/>
      <c r="D29" s="25"/>
      <c r="E29" s="25"/>
      <c r="F29" s="25"/>
      <c r="G29" s="25"/>
      <c r="H29" s="25"/>
      <c r="I29" s="25"/>
      <c r="J29" s="25"/>
      <c r="K29" s="26"/>
      <c r="L29" s="39"/>
      <c r="M29" s="55"/>
    </row>
    <row r="30" spans="1:13" ht="17.100000000000001" customHeight="1" x14ac:dyDescent="0.3">
      <c r="A30" s="25">
        <v>7.2</v>
      </c>
      <c r="B30" s="32"/>
      <c r="C30" s="32"/>
      <c r="D30" s="32"/>
      <c r="E30" s="32"/>
      <c r="F30" s="32"/>
      <c r="G30" s="32"/>
      <c r="H30" s="32"/>
      <c r="I30" s="32"/>
      <c r="J30" s="32"/>
      <c r="K30" s="33"/>
      <c r="L30" s="56"/>
      <c r="M30" s="30"/>
    </row>
    <row r="31" spans="1:13" ht="17.100000000000001" customHeight="1" x14ac:dyDescent="0.3">
      <c r="A31" s="24" t="s">
        <v>101</v>
      </c>
      <c r="B31" s="24"/>
      <c r="C31" s="24"/>
      <c r="D31" s="24"/>
      <c r="E31" s="24"/>
      <c r="F31" s="24"/>
      <c r="G31" s="24"/>
      <c r="H31" s="24"/>
      <c r="I31" s="24"/>
      <c r="J31" s="24"/>
      <c r="K31" s="24"/>
      <c r="L31" s="57"/>
      <c r="M31" s="58"/>
    </row>
    <row r="32" spans="1:13" ht="17.100000000000001" customHeight="1" x14ac:dyDescent="0.3">
      <c r="A32" s="51" t="s">
        <v>11</v>
      </c>
      <c r="B32" s="25" t="s">
        <v>102</v>
      </c>
      <c r="C32" s="25"/>
      <c r="D32" s="25"/>
      <c r="E32" s="25"/>
      <c r="F32" s="25"/>
      <c r="G32" s="25"/>
      <c r="H32" s="32">
        <v>6.4</v>
      </c>
      <c r="I32" s="25" t="s">
        <v>115</v>
      </c>
      <c r="J32" s="25"/>
      <c r="K32" s="25"/>
      <c r="L32" s="29" t="s">
        <v>3</v>
      </c>
      <c r="M32" s="38">
        <f>M20*H32/100</f>
        <v>0</v>
      </c>
    </row>
    <row r="33" spans="1:13" ht="17.100000000000001" customHeight="1" x14ac:dyDescent="0.3">
      <c r="A33" s="51" t="s">
        <v>12</v>
      </c>
      <c r="B33" s="25" t="s">
        <v>103</v>
      </c>
      <c r="C33" s="25"/>
      <c r="D33" s="25"/>
      <c r="E33" s="25"/>
      <c r="F33" s="25"/>
      <c r="G33" s="25"/>
      <c r="H33" s="32">
        <v>1.607</v>
      </c>
      <c r="I33" s="25" t="s">
        <v>115</v>
      </c>
      <c r="J33" s="25"/>
      <c r="K33" s="25"/>
      <c r="L33" s="29" t="s">
        <v>3</v>
      </c>
      <c r="M33" s="35">
        <f>M20*H33/100</f>
        <v>0</v>
      </c>
    </row>
    <row r="34" spans="1:13" ht="17.100000000000001" customHeight="1" x14ac:dyDescent="0.3">
      <c r="A34" s="51" t="s">
        <v>13</v>
      </c>
      <c r="B34" s="25" t="s">
        <v>104</v>
      </c>
      <c r="C34" s="25"/>
      <c r="D34" s="25"/>
      <c r="E34" s="25"/>
      <c r="F34" s="25"/>
      <c r="G34" s="25"/>
      <c r="H34" s="25"/>
      <c r="I34" s="25"/>
      <c r="J34" s="25"/>
      <c r="K34" s="25"/>
      <c r="L34" s="29" t="s">
        <v>3</v>
      </c>
      <c r="M34" s="59"/>
    </row>
    <row r="35" spans="1:13" ht="17.100000000000001" customHeight="1" x14ac:dyDescent="0.3">
      <c r="A35" s="51" t="s">
        <v>14</v>
      </c>
      <c r="B35" s="25" t="s">
        <v>105</v>
      </c>
      <c r="C35" s="25"/>
      <c r="D35" s="25"/>
      <c r="E35" s="25"/>
      <c r="F35" s="25"/>
      <c r="G35" s="25"/>
      <c r="H35" s="32">
        <v>0.35</v>
      </c>
      <c r="I35" s="25" t="s">
        <v>116</v>
      </c>
      <c r="J35" s="25"/>
      <c r="K35" s="25"/>
      <c r="L35" s="29" t="s">
        <v>3</v>
      </c>
      <c r="M35" s="35">
        <f>(M20+M21)*H35/100</f>
        <v>0</v>
      </c>
    </row>
    <row r="36" spans="1:13" ht="17.100000000000001" customHeight="1" x14ac:dyDescent="0.3">
      <c r="A36" s="51" t="s">
        <v>15</v>
      </c>
      <c r="B36" s="25" t="s">
        <v>106</v>
      </c>
      <c r="C36" s="25"/>
      <c r="D36" s="25"/>
      <c r="E36" s="25" t="s">
        <v>110</v>
      </c>
      <c r="F36" s="60"/>
      <c r="G36" s="25"/>
      <c r="H36" s="25"/>
      <c r="I36" s="25"/>
      <c r="J36" s="25"/>
      <c r="K36" s="61"/>
      <c r="L36" s="29" t="s">
        <v>3</v>
      </c>
      <c r="M36" s="35">
        <f>M20*K36/100</f>
        <v>0</v>
      </c>
    </row>
    <row r="37" spans="1:13" ht="17.100000000000001" customHeight="1" x14ac:dyDescent="0.3">
      <c r="A37" s="51" t="s">
        <v>16</v>
      </c>
      <c r="B37" s="25" t="s">
        <v>107</v>
      </c>
      <c r="C37" s="25"/>
      <c r="D37" s="25"/>
      <c r="E37" s="25" t="s">
        <v>111</v>
      </c>
      <c r="F37" s="25"/>
      <c r="G37" s="25"/>
      <c r="H37" s="25"/>
      <c r="I37" s="25"/>
      <c r="J37" s="25"/>
      <c r="K37" s="61"/>
      <c r="L37" s="29" t="s">
        <v>3</v>
      </c>
      <c r="M37" s="35">
        <f>M27*K37/100</f>
        <v>0</v>
      </c>
    </row>
    <row r="38" spans="1:13" ht="17.100000000000001" customHeight="1" x14ac:dyDescent="0.3">
      <c r="A38" s="51" t="s">
        <v>17</v>
      </c>
      <c r="B38" s="25" t="s">
        <v>108</v>
      </c>
      <c r="C38" s="25"/>
      <c r="D38" s="25"/>
      <c r="E38" s="25"/>
      <c r="F38" s="25"/>
      <c r="G38" s="25"/>
      <c r="H38" s="25"/>
      <c r="I38" s="25"/>
      <c r="J38" s="25"/>
      <c r="K38" s="25"/>
      <c r="L38" s="29"/>
      <c r="M38" s="35"/>
    </row>
    <row r="39" spans="1:13" ht="17.100000000000001" customHeight="1" x14ac:dyDescent="0.3">
      <c r="A39" s="28">
        <v>14.1</v>
      </c>
      <c r="B39" s="25" t="s">
        <v>154</v>
      </c>
      <c r="C39" s="25"/>
      <c r="D39" s="25"/>
      <c r="E39" s="25"/>
      <c r="F39" s="32" t="s">
        <v>43</v>
      </c>
      <c r="G39" s="25"/>
      <c r="H39" s="25"/>
      <c r="I39" s="25"/>
      <c r="J39" s="25" t="s">
        <v>140</v>
      </c>
      <c r="K39" s="62" t="str">
        <f>IF(F39="Ja",345,"")</f>
        <v/>
      </c>
      <c r="L39" s="34" t="s">
        <v>3</v>
      </c>
      <c r="M39" s="35" t="str">
        <f>K39</f>
        <v/>
      </c>
    </row>
    <row r="40" spans="1:13" ht="17.100000000000001" customHeight="1" x14ac:dyDescent="0.3">
      <c r="A40" s="31">
        <v>14.2</v>
      </c>
      <c r="B40" s="25" t="s">
        <v>109</v>
      </c>
      <c r="C40" s="25"/>
      <c r="D40" s="25"/>
      <c r="E40" s="25"/>
      <c r="F40" s="63"/>
      <c r="G40" s="25" t="s">
        <v>112</v>
      </c>
      <c r="H40" s="25"/>
      <c r="I40" s="25"/>
      <c r="J40" s="25" t="s">
        <v>140</v>
      </c>
      <c r="K40" s="64">
        <v>3.5</v>
      </c>
      <c r="L40" s="34" t="s">
        <v>3</v>
      </c>
      <c r="M40" s="35">
        <f t="shared" ref="M40:M42" si="0">F40*K40</f>
        <v>0</v>
      </c>
    </row>
    <row r="41" spans="1:13" ht="17.100000000000001" customHeight="1" x14ac:dyDescent="0.3">
      <c r="A41" s="25"/>
      <c r="B41" s="25"/>
      <c r="C41" s="25"/>
      <c r="D41" s="25"/>
      <c r="E41" s="25"/>
      <c r="F41" s="32"/>
      <c r="G41" s="25" t="s">
        <v>113</v>
      </c>
      <c r="H41" s="25"/>
      <c r="I41" s="25"/>
      <c r="J41" s="25" t="s">
        <v>140</v>
      </c>
      <c r="K41" s="64">
        <v>10</v>
      </c>
      <c r="L41" s="34" t="s">
        <v>3</v>
      </c>
      <c r="M41" s="35">
        <f t="shared" si="0"/>
        <v>0</v>
      </c>
    </row>
    <row r="42" spans="1:13" ht="17.100000000000001" customHeight="1" x14ac:dyDescent="0.3">
      <c r="A42" s="25"/>
      <c r="B42" s="25"/>
      <c r="C42" s="25"/>
      <c r="D42" s="25"/>
      <c r="E42" s="25"/>
      <c r="F42" s="32"/>
      <c r="G42" s="25" t="s">
        <v>114</v>
      </c>
      <c r="H42" s="25"/>
      <c r="I42" s="25"/>
      <c r="J42" s="25" t="s">
        <v>140</v>
      </c>
      <c r="K42" s="64">
        <v>8</v>
      </c>
      <c r="L42" s="34" t="s">
        <v>3</v>
      </c>
      <c r="M42" s="35">
        <f t="shared" si="0"/>
        <v>0</v>
      </c>
    </row>
    <row r="43" spans="1:13" ht="17.100000000000001" customHeight="1" x14ac:dyDescent="0.3">
      <c r="A43" s="51" t="s">
        <v>18</v>
      </c>
      <c r="B43" s="25" t="s">
        <v>155</v>
      </c>
      <c r="C43" s="25"/>
      <c r="D43" s="25"/>
      <c r="E43" s="25"/>
      <c r="F43" s="25"/>
      <c r="G43" s="25"/>
      <c r="H43" s="25"/>
      <c r="I43" s="25"/>
      <c r="J43" s="25"/>
      <c r="K43" s="25"/>
      <c r="L43" s="29" t="s">
        <v>3</v>
      </c>
      <c r="M43" s="48"/>
    </row>
    <row r="44" spans="1:13" ht="17.100000000000001" customHeight="1" x14ac:dyDescent="0.3">
      <c r="A44" s="51" t="s">
        <v>19</v>
      </c>
      <c r="B44" s="32" t="s">
        <v>137</v>
      </c>
      <c r="C44" s="32"/>
      <c r="D44" s="32"/>
      <c r="E44" s="32"/>
      <c r="F44" s="32"/>
      <c r="G44" s="32"/>
      <c r="H44" s="32"/>
      <c r="I44" s="32"/>
      <c r="J44" s="32"/>
      <c r="K44" s="32"/>
      <c r="L44" s="44" t="s">
        <v>3</v>
      </c>
      <c r="M44" s="30"/>
    </row>
    <row r="45" spans="1:13" ht="17.100000000000001" customHeight="1" x14ac:dyDescent="0.3">
      <c r="A45" s="24" t="s">
        <v>118</v>
      </c>
      <c r="B45" s="25"/>
      <c r="C45" s="25"/>
      <c r="D45" s="25"/>
      <c r="E45" s="25"/>
      <c r="F45" s="25"/>
      <c r="G45" s="25"/>
      <c r="H45" s="25"/>
      <c r="I45" s="25"/>
      <c r="J45" s="25"/>
      <c r="K45" s="25"/>
      <c r="L45" s="39"/>
      <c r="M45" s="65">
        <f>M27-SUM(M32:M44)</f>
        <v>0</v>
      </c>
    </row>
    <row r="46" spans="1:13" ht="9" customHeight="1" x14ac:dyDescent="0.3">
      <c r="A46" s="60"/>
      <c r="B46" s="60"/>
      <c r="C46" s="60"/>
      <c r="D46" s="60"/>
      <c r="E46" s="60"/>
      <c r="F46" s="60"/>
      <c r="G46" s="60"/>
      <c r="H46" s="60"/>
      <c r="I46" s="60"/>
      <c r="J46" s="60"/>
      <c r="K46" s="60"/>
      <c r="L46" s="60"/>
      <c r="M46" s="66"/>
    </row>
    <row r="47" spans="1:13" ht="17.100000000000001" customHeight="1" x14ac:dyDescent="0.3">
      <c r="A47" s="67" t="s">
        <v>117</v>
      </c>
      <c r="B47" s="60"/>
      <c r="C47" s="60"/>
      <c r="D47" s="60"/>
      <c r="E47" s="60"/>
      <c r="F47" s="60"/>
      <c r="G47" s="60"/>
      <c r="H47" s="60"/>
      <c r="I47" s="60"/>
      <c r="J47" s="60"/>
      <c r="K47" s="60"/>
      <c r="L47" s="60"/>
      <c r="M47" s="68"/>
    </row>
    <row r="48" spans="1:13" ht="6" customHeight="1" x14ac:dyDescent="0.3">
      <c r="A48" s="60"/>
      <c r="B48" s="60"/>
      <c r="C48" s="60"/>
      <c r="D48" s="60"/>
      <c r="E48" s="60"/>
      <c r="F48" s="60"/>
      <c r="G48" s="60"/>
      <c r="H48" s="60"/>
      <c r="I48" s="60"/>
      <c r="J48" s="60"/>
      <c r="K48" s="60"/>
      <c r="L48" s="60"/>
      <c r="M48" s="68"/>
    </row>
    <row r="49" spans="1:13" s="1" customFormat="1" ht="33" x14ac:dyDescent="0.3">
      <c r="A49" s="69"/>
      <c r="B49" s="70" t="s">
        <v>24</v>
      </c>
      <c r="C49" s="70" t="s">
        <v>25</v>
      </c>
      <c r="D49" s="70" t="s">
        <v>45</v>
      </c>
      <c r="E49" s="69"/>
      <c r="F49" s="70" t="str">
        <f>B49</f>
        <v>Freitage</v>
      </c>
      <c r="G49" s="70" t="str">
        <f>C49</f>
        <v>Ferientage</v>
      </c>
      <c r="H49" s="70" t="s">
        <v>45</v>
      </c>
      <c r="I49" s="69"/>
      <c r="J49" s="70" t="str">
        <f>B49</f>
        <v>Freitage</v>
      </c>
      <c r="K49" s="70" t="str">
        <f>C49</f>
        <v>Ferientage</v>
      </c>
      <c r="L49" s="83" t="s">
        <v>45</v>
      </c>
      <c r="M49" s="84"/>
    </row>
    <row r="50" spans="1:13" ht="17.100000000000001" customHeight="1" x14ac:dyDescent="0.3">
      <c r="A50" s="69">
        <v>1</v>
      </c>
      <c r="B50" s="71"/>
      <c r="C50" s="71"/>
      <c r="D50" s="71"/>
      <c r="E50" s="69">
        <v>11</v>
      </c>
      <c r="F50" s="71"/>
      <c r="G50" s="71"/>
      <c r="H50" s="71"/>
      <c r="I50" s="69">
        <v>21</v>
      </c>
      <c r="J50" s="71"/>
      <c r="K50" s="71"/>
      <c r="L50" s="81"/>
      <c r="M50" s="82"/>
    </row>
    <row r="51" spans="1:13" ht="17.100000000000001" customHeight="1" x14ac:dyDescent="0.3">
      <c r="A51" s="69">
        <v>2</v>
      </c>
      <c r="B51" s="71"/>
      <c r="C51" s="71"/>
      <c r="D51" s="71"/>
      <c r="E51" s="69">
        <v>12</v>
      </c>
      <c r="F51" s="71"/>
      <c r="G51" s="71"/>
      <c r="H51" s="71"/>
      <c r="I51" s="69">
        <v>22</v>
      </c>
      <c r="J51" s="71"/>
      <c r="K51" s="71"/>
      <c r="L51" s="81"/>
      <c r="M51" s="82"/>
    </row>
    <row r="52" spans="1:13" ht="17.100000000000001" customHeight="1" x14ac:dyDescent="0.3">
      <c r="A52" s="69">
        <v>3</v>
      </c>
      <c r="B52" s="71"/>
      <c r="C52" s="71"/>
      <c r="D52" s="71"/>
      <c r="E52" s="69">
        <v>13</v>
      </c>
      <c r="F52" s="71"/>
      <c r="G52" s="71"/>
      <c r="H52" s="71"/>
      <c r="I52" s="69">
        <v>23</v>
      </c>
      <c r="J52" s="71"/>
      <c r="K52" s="71"/>
      <c r="L52" s="81"/>
      <c r="M52" s="82"/>
    </row>
    <row r="53" spans="1:13" ht="17.100000000000001" customHeight="1" x14ac:dyDescent="0.3">
      <c r="A53" s="69">
        <v>4</v>
      </c>
      <c r="B53" s="71"/>
      <c r="C53" s="71"/>
      <c r="D53" s="71"/>
      <c r="E53" s="69">
        <v>14</v>
      </c>
      <c r="F53" s="71"/>
      <c r="G53" s="71"/>
      <c r="H53" s="71"/>
      <c r="I53" s="69">
        <v>24</v>
      </c>
      <c r="J53" s="71"/>
      <c r="K53" s="71"/>
      <c r="L53" s="81"/>
      <c r="M53" s="82"/>
    </row>
    <row r="54" spans="1:13" ht="17.100000000000001" customHeight="1" x14ac:dyDescent="0.3">
      <c r="A54" s="69">
        <v>5</v>
      </c>
      <c r="B54" s="71"/>
      <c r="C54" s="71"/>
      <c r="D54" s="71"/>
      <c r="E54" s="69">
        <v>15</v>
      </c>
      <c r="F54" s="71"/>
      <c r="G54" s="71"/>
      <c r="H54" s="71"/>
      <c r="I54" s="69">
        <v>25</v>
      </c>
      <c r="J54" s="71"/>
      <c r="K54" s="71"/>
      <c r="L54" s="81"/>
      <c r="M54" s="82"/>
    </row>
    <row r="55" spans="1:13" ht="17.100000000000001" customHeight="1" x14ac:dyDescent="0.3">
      <c r="A55" s="69">
        <v>6</v>
      </c>
      <c r="B55" s="71"/>
      <c r="C55" s="71"/>
      <c r="D55" s="71"/>
      <c r="E55" s="69">
        <v>16</v>
      </c>
      <c r="F55" s="71"/>
      <c r="G55" s="71"/>
      <c r="H55" s="71"/>
      <c r="I55" s="69">
        <v>26</v>
      </c>
      <c r="J55" s="71"/>
      <c r="K55" s="71"/>
      <c r="L55" s="81"/>
      <c r="M55" s="82"/>
    </row>
    <row r="56" spans="1:13" ht="17.100000000000001" customHeight="1" x14ac:dyDescent="0.3">
      <c r="A56" s="69">
        <v>7</v>
      </c>
      <c r="B56" s="71"/>
      <c r="C56" s="71"/>
      <c r="D56" s="71"/>
      <c r="E56" s="69">
        <v>17</v>
      </c>
      <c r="F56" s="71"/>
      <c r="G56" s="71"/>
      <c r="H56" s="71"/>
      <c r="I56" s="69">
        <v>27</v>
      </c>
      <c r="J56" s="71"/>
      <c r="K56" s="71"/>
      <c r="L56" s="81"/>
      <c r="M56" s="82"/>
    </row>
    <row r="57" spans="1:13" ht="17.100000000000001" customHeight="1" x14ac:dyDescent="0.3">
      <c r="A57" s="69">
        <v>8</v>
      </c>
      <c r="B57" s="71"/>
      <c r="C57" s="71"/>
      <c r="D57" s="71"/>
      <c r="E57" s="69">
        <v>18</v>
      </c>
      <c r="F57" s="71"/>
      <c r="G57" s="71"/>
      <c r="H57" s="71"/>
      <c r="I57" s="69">
        <v>28</v>
      </c>
      <c r="J57" s="71"/>
      <c r="K57" s="71"/>
      <c r="L57" s="81"/>
      <c r="M57" s="82"/>
    </row>
    <row r="58" spans="1:13" ht="17.100000000000001" customHeight="1" x14ac:dyDescent="0.3">
      <c r="A58" s="69">
        <v>9</v>
      </c>
      <c r="B58" s="71"/>
      <c r="C58" s="71"/>
      <c r="D58" s="71"/>
      <c r="E58" s="69">
        <v>19</v>
      </c>
      <c r="F58" s="71"/>
      <c r="G58" s="71"/>
      <c r="H58" s="71"/>
      <c r="I58" s="69">
        <v>29</v>
      </c>
      <c r="J58" s="71"/>
      <c r="K58" s="71"/>
      <c r="L58" s="81"/>
      <c r="M58" s="82"/>
    </row>
    <row r="59" spans="1:13" ht="17.100000000000001" customHeight="1" x14ac:dyDescent="0.3">
      <c r="A59" s="69">
        <v>10</v>
      </c>
      <c r="B59" s="71"/>
      <c r="C59" s="71"/>
      <c r="D59" s="71"/>
      <c r="E59" s="69">
        <v>20</v>
      </c>
      <c r="F59" s="71"/>
      <c r="G59" s="71"/>
      <c r="H59" s="71"/>
      <c r="I59" s="69">
        <v>30</v>
      </c>
      <c r="J59" s="71"/>
      <c r="K59" s="71"/>
      <c r="L59" s="81"/>
      <c r="M59" s="82"/>
    </row>
    <row r="60" spans="1:13" ht="17.100000000000001" customHeight="1" x14ac:dyDescent="0.3">
      <c r="A60" s="60"/>
      <c r="B60" s="60"/>
      <c r="C60" s="60"/>
      <c r="D60" s="60"/>
      <c r="E60" s="60"/>
      <c r="F60" s="60"/>
      <c r="G60" s="60"/>
      <c r="H60" s="60"/>
      <c r="I60" s="69">
        <v>31</v>
      </c>
      <c r="J60" s="71"/>
      <c r="K60" s="71"/>
      <c r="L60" s="81"/>
      <c r="M60" s="82"/>
    </row>
    <row r="61" spans="1:13" ht="17.100000000000001" customHeight="1" x14ac:dyDescent="0.3">
      <c r="A61" s="60"/>
      <c r="B61" s="72" t="s">
        <v>156</v>
      </c>
      <c r="C61" s="73">
        <f ca="1">TODAY()</f>
        <v>46079</v>
      </c>
      <c r="D61" s="60"/>
      <c r="E61" s="60"/>
      <c r="F61" s="60"/>
      <c r="G61" s="60"/>
      <c r="H61" s="74" t="s">
        <v>0</v>
      </c>
      <c r="I61" s="75"/>
      <c r="J61" s="75">
        <f>SUM(B50:B59)+SUM(F50:F59)+SUM(J50:J60)</f>
        <v>0</v>
      </c>
      <c r="K61" s="75">
        <f>SUM(C50:C59)+SUM(G50:G59)+SUM(K50:K60)</f>
        <v>0</v>
      </c>
      <c r="L61" s="92">
        <f>SUM(D50:D59)+SUM(H50:H59)+SUM(L50:M60)</f>
        <v>0</v>
      </c>
      <c r="M61" s="93"/>
    </row>
    <row r="62" spans="1:13" ht="17.100000000000001" customHeight="1" x14ac:dyDescent="0.3">
      <c r="A62" s="60"/>
      <c r="B62" s="72"/>
      <c r="C62" s="73"/>
      <c r="D62" s="60"/>
      <c r="E62" s="60"/>
      <c r="F62" s="60"/>
      <c r="G62" s="60"/>
      <c r="H62" s="74"/>
      <c r="I62" s="74"/>
      <c r="J62" s="74"/>
      <c r="K62" s="74"/>
      <c r="L62" s="76"/>
      <c r="M62" s="76"/>
    </row>
    <row r="63" spans="1:13" ht="17.100000000000001" customHeight="1" x14ac:dyDescent="0.3">
      <c r="A63" s="60"/>
      <c r="B63" s="72"/>
      <c r="C63" s="73"/>
      <c r="D63" s="60"/>
      <c r="E63" s="60"/>
      <c r="F63" s="60"/>
      <c r="G63" s="60"/>
      <c r="H63" s="74"/>
      <c r="I63" s="74"/>
      <c r="J63" s="74"/>
      <c r="K63" s="74"/>
      <c r="L63" s="76"/>
      <c r="M63" s="76"/>
    </row>
    <row r="64" spans="1:13" ht="17.100000000000001" customHeight="1" x14ac:dyDescent="0.3">
      <c r="A64" s="60" t="s">
        <v>1</v>
      </c>
      <c r="B64" s="60"/>
      <c r="C64" s="60"/>
      <c r="D64" s="60"/>
      <c r="E64" s="60"/>
      <c r="F64" s="60"/>
      <c r="G64" s="60" t="s">
        <v>1</v>
      </c>
      <c r="H64" s="60"/>
      <c r="I64" s="60"/>
      <c r="J64" s="60"/>
      <c r="K64" s="60"/>
      <c r="L64" s="60"/>
      <c r="M64" s="68"/>
    </row>
    <row r="65" spans="1:13" ht="17.100000000000001" customHeight="1" x14ac:dyDescent="0.3">
      <c r="A65" s="60" t="s">
        <v>119</v>
      </c>
      <c r="B65" s="60"/>
      <c r="C65" s="60"/>
      <c r="D65" s="60"/>
      <c r="E65" s="60"/>
      <c r="F65" s="60"/>
      <c r="G65" s="60" t="s">
        <v>120</v>
      </c>
      <c r="H65" s="60"/>
      <c r="I65" s="60"/>
      <c r="J65" s="60"/>
      <c r="K65" s="60"/>
      <c r="L65" s="60"/>
      <c r="M65" s="68"/>
    </row>
    <row r="66" spans="1:13" ht="17.100000000000001" customHeight="1" x14ac:dyDescent="0.2"/>
  </sheetData>
  <mergeCells count="29">
    <mergeCell ref="A5:B5"/>
    <mergeCell ref="H4:J4"/>
    <mergeCell ref="H5:J5"/>
    <mergeCell ref="H6:J6"/>
    <mergeCell ref="H7:J7"/>
    <mergeCell ref="C6:E6"/>
    <mergeCell ref="C7:E7"/>
    <mergeCell ref="L61:M61"/>
    <mergeCell ref="L53:M53"/>
    <mergeCell ref="L54:M54"/>
    <mergeCell ref="L55:M55"/>
    <mergeCell ref="L56:M56"/>
    <mergeCell ref="L57:M57"/>
    <mergeCell ref="L58:M58"/>
    <mergeCell ref="L59:M59"/>
    <mergeCell ref="L60:M60"/>
    <mergeCell ref="H3:J3"/>
    <mergeCell ref="C3:E3"/>
    <mergeCell ref="C4:E4"/>
    <mergeCell ref="C5:E5"/>
    <mergeCell ref="L52:M52"/>
    <mergeCell ref="L49:M49"/>
    <mergeCell ref="L50:M50"/>
    <mergeCell ref="L51:M51"/>
    <mergeCell ref="L10:M11"/>
    <mergeCell ref="L7:M7"/>
    <mergeCell ref="L8:M8"/>
    <mergeCell ref="H8:J8"/>
    <mergeCell ref="C8:E8"/>
  </mergeCells>
  <pageMargins left="0.70866141732283472" right="0.70866141732283472" top="0.78740157480314965" bottom="0.78740157480314965" header="0.31496062992125984" footer="0.31496062992125984"/>
  <pageSetup paperSize="9" scale="64" fitToHeight="0" orientation="portrait" r:id="rId1"/>
  <headerFooter>
    <oddHeader>&amp;C&amp;G</oddHead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Q!$A$2:$A$3</xm:f>
          </x14:formula1>
          <xm:sqref>F39</xm:sqref>
        </x14:dataValidation>
        <x14:dataValidation type="list" allowBlank="1" showInputMessage="1" showErrorMessage="1" xr:uid="{00000000-0002-0000-0200-000001000000}">
          <x14:formula1>
            <xm:f>Q!$A$5:$A$6</xm:f>
          </x14:formula1>
          <xm:sqref>H24</xm:sqref>
        </x14:dataValidation>
        <x14:dataValidation type="list" allowBlank="1" showInputMessage="1" showErrorMessage="1" xr:uid="{00000000-0002-0000-0200-000002000000}">
          <x14:formula1>
            <xm:f>Q!$A$14:$A$15</xm:f>
          </x14:formula1>
          <xm:sqref>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6"/>
  <sheetViews>
    <sheetView view="pageLayout" topLeftCell="A48" zoomScaleNormal="85" workbookViewId="0">
      <selection activeCell="K57" sqref="K57"/>
    </sheetView>
  </sheetViews>
  <sheetFormatPr baseColWidth="10" defaultRowHeight="12.75" x14ac:dyDescent="0.2"/>
  <cols>
    <col min="1" max="1" width="4.83203125" customWidth="1"/>
    <col min="2" max="2" width="15.83203125" customWidth="1"/>
    <col min="3" max="3" width="17" customWidth="1"/>
    <col min="4" max="4" width="12" customWidth="1"/>
    <col min="5" max="5" width="4.83203125" customWidth="1"/>
    <col min="6" max="6" width="15.83203125" customWidth="1"/>
    <col min="7" max="7" width="16.83203125" customWidth="1"/>
    <col min="8" max="8" width="12.5" customWidth="1"/>
    <col min="9" max="9" width="4.83203125" customWidth="1"/>
    <col min="10" max="10" width="15.83203125" customWidth="1"/>
    <col min="11" max="11" width="16.5" customWidth="1"/>
    <col min="12" max="12" width="3.6640625" customWidth="1"/>
    <col min="13" max="13" width="17" style="4" customWidth="1"/>
  </cols>
  <sheetData>
    <row r="1" spans="1:13" ht="25.5" x14ac:dyDescent="0.35">
      <c r="A1" s="6" t="s">
        <v>49</v>
      </c>
      <c r="B1" s="6"/>
      <c r="C1" s="6"/>
      <c r="D1" s="6"/>
      <c r="E1" s="6"/>
      <c r="F1" s="6"/>
      <c r="G1" s="6"/>
      <c r="H1" s="6"/>
      <c r="I1" s="6"/>
      <c r="J1" s="6"/>
      <c r="K1" s="6"/>
      <c r="L1" s="7" t="s">
        <v>60</v>
      </c>
      <c r="M1" s="21">
        <v>2026</v>
      </c>
    </row>
    <row r="2" spans="1:13" ht="6.75" customHeight="1" x14ac:dyDescent="0.2">
      <c r="A2" s="8"/>
      <c r="B2" s="8"/>
      <c r="C2" s="8"/>
      <c r="D2" s="8"/>
      <c r="E2" s="8"/>
      <c r="F2" s="8"/>
      <c r="G2" s="8"/>
      <c r="H2" s="8"/>
      <c r="I2" s="8"/>
      <c r="J2" s="8"/>
      <c r="K2" s="8"/>
      <c r="L2" s="8"/>
      <c r="M2" s="9"/>
    </row>
    <row r="3" spans="1:13" ht="17.100000000000001" customHeight="1" x14ac:dyDescent="0.3">
      <c r="A3" s="60" t="s">
        <v>80</v>
      </c>
      <c r="B3" s="60"/>
      <c r="C3" s="80" t="str">
        <f>IF(Januar!C3="","",Januar!C3)</f>
        <v/>
      </c>
      <c r="D3" s="80"/>
      <c r="E3" s="80"/>
      <c r="F3" s="60"/>
      <c r="G3" s="60" t="s">
        <v>85</v>
      </c>
      <c r="H3" s="79" t="str">
        <f>IF(Januar!H3="","",Januar!H3)</f>
        <v/>
      </c>
      <c r="I3" s="79"/>
      <c r="J3" s="79"/>
      <c r="K3" s="77"/>
      <c r="L3" s="60"/>
      <c r="M3" s="68"/>
    </row>
    <row r="4" spans="1:13" ht="17.100000000000001" customHeight="1" x14ac:dyDescent="0.3">
      <c r="A4" s="60" t="s">
        <v>81</v>
      </c>
      <c r="B4" s="60"/>
      <c r="C4" s="80" t="str">
        <f>IF(Januar!C4="","",Januar!C4)</f>
        <v/>
      </c>
      <c r="D4" s="80"/>
      <c r="E4" s="80"/>
      <c r="F4" s="60"/>
      <c r="G4" s="60" t="s">
        <v>157</v>
      </c>
      <c r="H4" s="79" t="str">
        <f>IF(Januar!H4="","",Januar!H4)</f>
        <v/>
      </c>
      <c r="I4" s="79"/>
      <c r="J4" s="79"/>
      <c r="K4" s="77"/>
      <c r="L4" s="60"/>
      <c r="M4" s="68"/>
    </row>
    <row r="5" spans="1:13" ht="17.100000000000001" customHeight="1" x14ac:dyDescent="0.3">
      <c r="A5" s="60" t="s">
        <v>82</v>
      </c>
      <c r="B5" s="60"/>
      <c r="C5" s="80" t="str">
        <f>IF(Januar!C4="","",Januar!C4)</f>
        <v/>
      </c>
      <c r="D5" s="80"/>
      <c r="E5" s="80"/>
      <c r="F5" s="60"/>
      <c r="G5" s="60" t="s">
        <v>158</v>
      </c>
      <c r="H5" s="79" t="str">
        <f>IF(Januar!H5="","",Januar!H5)</f>
        <v/>
      </c>
      <c r="I5" s="79"/>
      <c r="J5" s="79"/>
      <c r="K5" s="77"/>
      <c r="L5" s="60"/>
      <c r="M5" s="68"/>
    </row>
    <row r="6" spans="1:13" ht="17.100000000000001" customHeight="1" x14ac:dyDescent="0.3">
      <c r="A6" s="60"/>
      <c r="B6" s="60"/>
      <c r="C6" s="63" t="s">
        <v>23</v>
      </c>
      <c r="D6" s="63"/>
      <c r="E6" s="63"/>
      <c r="F6" s="60"/>
      <c r="G6" s="60" t="s">
        <v>159</v>
      </c>
      <c r="H6" s="79" t="str">
        <f>IF(Januar!H6="","",Januar!H6)</f>
        <v/>
      </c>
      <c r="I6" s="79"/>
      <c r="J6" s="79"/>
      <c r="K6" s="77"/>
      <c r="L6" s="60"/>
      <c r="M6" s="68"/>
    </row>
    <row r="7" spans="1:13" ht="17.100000000000001" customHeight="1" x14ac:dyDescent="0.3">
      <c r="A7" s="60" t="s">
        <v>83</v>
      </c>
      <c r="B7" s="60"/>
      <c r="C7" s="91">
        <f>DATE(M1,2,1)</f>
        <v>46054</v>
      </c>
      <c r="D7" s="91"/>
      <c r="E7" s="91"/>
      <c r="F7" s="60"/>
      <c r="G7" s="60" t="s">
        <v>160</v>
      </c>
      <c r="H7" s="79" t="str">
        <f>IF(Januar!H7="","",Januar!H7)</f>
        <v/>
      </c>
      <c r="I7" s="79"/>
      <c r="J7" s="79"/>
      <c r="K7" s="60" t="s">
        <v>161</v>
      </c>
      <c r="L7" s="89" t="str">
        <f>IF(Januar!L7="","",Januar!L7)</f>
        <v/>
      </c>
      <c r="M7" s="89"/>
    </row>
    <row r="8" spans="1:13" ht="17.100000000000001" customHeight="1" x14ac:dyDescent="0.3">
      <c r="A8" s="60" t="s">
        <v>84</v>
      </c>
      <c r="B8" s="60"/>
      <c r="C8" s="91">
        <f>EOMONTH(C7,0)</f>
        <v>46081</v>
      </c>
      <c r="D8" s="91"/>
      <c r="E8" s="91"/>
      <c r="F8" s="60"/>
      <c r="G8" s="60" t="s">
        <v>162</v>
      </c>
      <c r="H8" s="79" t="str">
        <f>IF(Januar!H8="","",Januar!H8)</f>
        <v/>
      </c>
      <c r="I8" s="79"/>
      <c r="J8" s="79"/>
      <c r="K8" s="77" t="s">
        <v>150</v>
      </c>
      <c r="L8" s="90" t="str">
        <f>IF(Januar!L8="","",Januar!L8)</f>
        <v/>
      </c>
      <c r="M8" s="90"/>
    </row>
    <row r="9" spans="1:13" ht="7.5" customHeight="1" x14ac:dyDescent="0.2">
      <c r="A9" s="8"/>
      <c r="B9" s="8"/>
      <c r="C9" s="8"/>
      <c r="D9" s="8"/>
      <c r="E9" s="8"/>
      <c r="F9" s="8"/>
      <c r="G9" s="8"/>
      <c r="H9" s="8"/>
      <c r="I9" s="8"/>
      <c r="J9" s="8"/>
      <c r="K9" s="8"/>
      <c r="L9" s="8"/>
      <c r="M9" s="9"/>
    </row>
    <row r="10" spans="1:13" ht="17.100000000000001" customHeight="1" x14ac:dyDescent="0.3">
      <c r="A10" s="24" t="s">
        <v>151</v>
      </c>
      <c r="B10" s="25"/>
      <c r="C10" s="25"/>
      <c r="D10" s="25"/>
      <c r="E10" s="25"/>
      <c r="F10" s="25"/>
      <c r="G10" s="25"/>
      <c r="H10" s="25"/>
      <c r="I10" s="25"/>
      <c r="J10" s="25"/>
      <c r="K10" s="26"/>
      <c r="L10" s="85" t="s">
        <v>139</v>
      </c>
      <c r="M10" s="86"/>
    </row>
    <row r="11" spans="1:13" ht="17.100000000000001" customHeight="1" x14ac:dyDescent="0.3">
      <c r="A11" s="27" t="s">
        <v>4</v>
      </c>
      <c r="B11" s="25" t="s">
        <v>86</v>
      </c>
      <c r="C11" s="25"/>
      <c r="D11" s="25"/>
      <c r="E11" s="25"/>
      <c r="F11" s="25"/>
      <c r="G11" s="25"/>
      <c r="H11" s="25"/>
      <c r="I11" s="25"/>
      <c r="J11" s="25"/>
      <c r="K11" s="26"/>
      <c r="L11" s="87"/>
      <c r="M11" s="88"/>
    </row>
    <row r="12" spans="1:13" ht="17.100000000000001" customHeight="1" x14ac:dyDescent="0.3">
      <c r="A12" s="28">
        <v>1.1000000000000001</v>
      </c>
      <c r="B12" s="25" t="s">
        <v>87</v>
      </c>
      <c r="C12" s="25"/>
      <c r="D12" s="25"/>
      <c r="E12" s="25"/>
      <c r="F12" s="25"/>
      <c r="G12" s="25"/>
      <c r="H12" s="25"/>
      <c r="I12" s="25"/>
      <c r="J12" s="25"/>
      <c r="K12" s="26"/>
      <c r="L12" s="29" t="s">
        <v>2</v>
      </c>
      <c r="M12" s="30"/>
    </row>
    <row r="13" spans="1:13" ht="17.100000000000001" customHeight="1" x14ac:dyDescent="0.3">
      <c r="A13" s="31">
        <v>1.2</v>
      </c>
      <c r="B13" s="25" t="s">
        <v>88</v>
      </c>
      <c r="C13" s="25"/>
      <c r="D13" s="25"/>
      <c r="E13" s="25"/>
      <c r="F13" s="25"/>
      <c r="G13" s="32"/>
      <c r="H13" s="25" t="s">
        <v>90</v>
      </c>
      <c r="I13" s="25"/>
      <c r="J13" s="25" t="s">
        <v>140</v>
      </c>
      <c r="K13" s="33"/>
      <c r="L13" s="34" t="s">
        <v>2</v>
      </c>
      <c r="M13" s="35">
        <f>K13*G13</f>
        <v>0</v>
      </c>
    </row>
    <row r="14" spans="1:13" ht="17.100000000000001" customHeight="1" x14ac:dyDescent="0.3">
      <c r="A14" s="31"/>
      <c r="B14" s="25" t="s">
        <v>70</v>
      </c>
      <c r="C14" s="32">
        <v>4</v>
      </c>
      <c r="D14" s="36" t="s">
        <v>79</v>
      </c>
      <c r="E14" s="25"/>
      <c r="F14" s="25"/>
      <c r="G14" s="37">
        <f>LOOKUP(C14,Q!A14:B15)</f>
        <v>8.3299999999999999E-2</v>
      </c>
      <c r="H14" s="25" t="s">
        <v>89</v>
      </c>
      <c r="I14" s="25"/>
      <c r="J14" s="25"/>
      <c r="K14" s="26"/>
      <c r="L14" s="29" t="s">
        <v>2</v>
      </c>
      <c r="M14" s="38">
        <f>M13*G14</f>
        <v>0</v>
      </c>
    </row>
    <row r="15" spans="1:13" ht="17.100000000000001" customHeight="1" x14ac:dyDescent="0.3">
      <c r="A15" s="31">
        <v>1.3</v>
      </c>
      <c r="B15" s="32"/>
      <c r="C15" s="32"/>
      <c r="D15" s="32"/>
      <c r="E15" s="32"/>
      <c r="F15" s="32"/>
      <c r="G15" s="32"/>
      <c r="H15" s="32"/>
      <c r="I15" s="32"/>
      <c r="J15" s="32"/>
      <c r="K15" s="33"/>
      <c r="L15" s="34" t="s">
        <v>2</v>
      </c>
      <c r="M15" s="30"/>
    </row>
    <row r="16" spans="1:13" ht="17.100000000000001" customHeight="1" x14ac:dyDescent="0.3">
      <c r="A16" s="28" t="s">
        <v>5</v>
      </c>
      <c r="B16" s="25" t="s">
        <v>91</v>
      </c>
      <c r="C16" s="25"/>
      <c r="D16" s="25"/>
      <c r="E16" s="25"/>
      <c r="F16" s="25"/>
      <c r="G16" s="25"/>
      <c r="H16" s="25"/>
      <c r="I16" s="25"/>
      <c r="J16" s="25"/>
      <c r="K16" s="26"/>
      <c r="L16" s="39"/>
      <c r="M16" s="35"/>
    </row>
    <row r="17" spans="1:13" ht="17.100000000000001" customHeight="1" x14ac:dyDescent="0.3">
      <c r="A17" s="31">
        <v>2.1</v>
      </c>
      <c r="B17" s="25" t="s">
        <v>45</v>
      </c>
      <c r="C17" s="25"/>
      <c r="D17" s="25"/>
      <c r="E17" s="25"/>
      <c r="F17" s="25"/>
      <c r="G17" s="40">
        <f>L61</f>
        <v>0</v>
      </c>
      <c r="H17" s="25" t="s">
        <v>90</v>
      </c>
      <c r="I17" s="25"/>
      <c r="J17" s="25" t="s">
        <v>141</v>
      </c>
      <c r="K17" s="41">
        <f>M12/227*1.25</f>
        <v>0</v>
      </c>
      <c r="L17" s="34" t="s">
        <v>2</v>
      </c>
      <c r="M17" s="35">
        <f>G17*K17</f>
        <v>0</v>
      </c>
    </row>
    <row r="18" spans="1:13" ht="17.100000000000001" customHeight="1" x14ac:dyDescent="0.3">
      <c r="A18" s="31">
        <v>2.2000000000000002</v>
      </c>
      <c r="B18" s="25" t="s">
        <v>93</v>
      </c>
      <c r="C18" s="25"/>
      <c r="D18" s="25"/>
      <c r="E18" s="25"/>
      <c r="F18" s="25"/>
      <c r="G18" s="32"/>
      <c r="H18" s="25" t="s">
        <v>92</v>
      </c>
      <c r="I18" s="25"/>
      <c r="J18" s="25" t="s">
        <v>140</v>
      </c>
      <c r="K18" s="42"/>
      <c r="L18" s="43" t="s">
        <v>2</v>
      </c>
      <c r="M18" s="35">
        <f>K18*G18</f>
        <v>0</v>
      </c>
    </row>
    <row r="19" spans="1:13" ht="17.100000000000001" customHeight="1" x14ac:dyDescent="0.3">
      <c r="A19" s="31">
        <v>2.2999999999999998</v>
      </c>
      <c r="B19" s="32"/>
      <c r="C19" s="32"/>
      <c r="D19" s="32"/>
      <c r="E19" s="32"/>
      <c r="F19" s="32"/>
      <c r="G19" s="32"/>
      <c r="H19" s="32"/>
      <c r="I19" s="32"/>
      <c r="J19" s="32"/>
      <c r="K19" s="33"/>
      <c r="L19" s="44" t="s">
        <v>2</v>
      </c>
      <c r="M19" s="30"/>
    </row>
    <row r="20" spans="1:13" ht="17.100000000000001" customHeight="1" x14ac:dyDescent="0.3">
      <c r="A20" s="45" t="s">
        <v>21</v>
      </c>
      <c r="B20" s="24" t="s">
        <v>94</v>
      </c>
      <c r="C20" s="25"/>
      <c r="D20" s="25"/>
      <c r="E20" s="25"/>
      <c r="F20" s="25"/>
      <c r="G20" s="25"/>
      <c r="H20" s="25"/>
      <c r="I20" s="25"/>
      <c r="J20" s="25"/>
      <c r="K20" s="26"/>
      <c r="L20" s="29" t="s">
        <v>22</v>
      </c>
      <c r="M20" s="35">
        <f>SUM(M12:M19)</f>
        <v>0</v>
      </c>
    </row>
    <row r="21" spans="1:13" ht="17.100000000000001" customHeight="1" x14ac:dyDescent="0.3">
      <c r="A21" s="28" t="s">
        <v>6</v>
      </c>
      <c r="B21" s="25" t="s">
        <v>95</v>
      </c>
      <c r="C21" s="25"/>
      <c r="D21" s="25"/>
      <c r="E21" s="25"/>
      <c r="F21" s="25"/>
      <c r="G21" s="32"/>
      <c r="H21" s="25" t="s">
        <v>92</v>
      </c>
      <c r="I21" s="25"/>
      <c r="J21" s="25" t="s">
        <v>140</v>
      </c>
      <c r="K21" s="33"/>
      <c r="L21" s="46" t="s">
        <v>2</v>
      </c>
      <c r="M21" s="47">
        <f>G21*K21</f>
        <v>0</v>
      </c>
    </row>
    <row r="22" spans="1:13" ht="17.100000000000001" customHeight="1" x14ac:dyDescent="0.3">
      <c r="A22" s="28" t="s">
        <v>7</v>
      </c>
      <c r="B22" s="25" t="s">
        <v>96</v>
      </c>
      <c r="C22" s="25"/>
      <c r="D22" s="25"/>
      <c r="E22" s="25"/>
      <c r="F22" s="25"/>
      <c r="G22" s="25"/>
      <c r="H22" s="25"/>
      <c r="I22" s="25"/>
      <c r="J22" s="25"/>
      <c r="K22" s="26"/>
      <c r="L22" s="39"/>
      <c r="M22" s="48"/>
    </row>
    <row r="23" spans="1:13" ht="17.100000000000001" customHeight="1" x14ac:dyDescent="0.3">
      <c r="A23" s="25">
        <v>5.0999999999999996</v>
      </c>
      <c r="B23" s="25" t="s">
        <v>97</v>
      </c>
      <c r="C23" s="25"/>
      <c r="D23" s="25"/>
      <c r="E23" s="25"/>
      <c r="F23" s="25"/>
      <c r="G23" s="25"/>
      <c r="H23" s="25"/>
      <c r="I23" s="25"/>
      <c r="J23" s="25"/>
      <c r="K23" s="26"/>
      <c r="L23" s="39"/>
      <c r="M23" s="48"/>
    </row>
    <row r="24" spans="1:13" ht="17.100000000000001" customHeight="1" x14ac:dyDescent="0.3">
      <c r="A24" s="49" t="s">
        <v>8</v>
      </c>
      <c r="B24" s="32"/>
      <c r="C24" s="25" t="s">
        <v>152</v>
      </c>
      <c r="D24" s="25"/>
      <c r="E24" s="25"/>
      <c r="F24" s="25"/>
      <c r="G24" s="25"/>
      <c r="H24" s="32" t="s">
        <v>51</v>
      </c>
      <c r="I24" s="25"/>
      <c r="J24" s="25" t="s">
        <v>140</v>
      </c>
      <c r="K24" s="50">
        <v>215</v>
      </c>
      <c r="L24" s="34" t="s">
        <v>2</v>
      </c>
      <c r="M24" s="35">
        <f>B24*K24</f>
        <v>0</v>
      </c>
    </row>
    <row r="25" spans="1:13" ht="17.100000000000001" customHeight="1" x14ac:dyDescent="0.3">
      <c r="A25" s="49" t="s">
        <v>8</v>
      </c>
      <c r="B25" s="32"/>
      <c r="C25" s="25" t="s">
        <v>153</v>
      </c>
      <c r="D25" s="25"/>
      <c r="E25" s="25"/>
      <c r="F25" s="25"/>
      <c r="G25" s="25"/>
      <c r="H25" s="32" t="str">
        <f>H24</f>
        <v>Talgebiet</v>
      </c>
      <c r="I25" s="25"/>
      <c r="J25" s="25" t="s">
        <v>140</v>
      </c>
      <c r="K25" s="50">
        <v>268</v>
      </c>
      <c r="L25" s="34" t="s">
        <v>2</v>
      </c>
      <c r="M25" s="35">
        <f>B25*K25</f>
        <v>0</v>
      </c>
    </row>
    <row r="26" spans="1:13" ht="17.100000000000001" customHeight="1" x14ac:dyDescent="0.3">
      <c r="A26" s="49" t="s">
        <v>9</v>
      </c>
      <c r="B26" s="32"/>
      <c r="C26" s="25" t="s">
        <v>41</v>
      </c>
      <c r="D26" s="25"/>
      <c r="E26" s="25"/>
      <c r="F26" s="25"/>
      <c r="G26" s="25"/>
      <c r="H26" s="25"/>
      <c r="I26" s="25"/>
      <c r="J26" s="25" t="s">
        <v>140</v>
      </c>
      <c r="K26" s="50">
        <v>100</v>
      </c>
      <c r="L26" s="34" t="s">
        <v>2</v>
      </c>
      <c r="M26" s="35">
        <f>B26*K26</f>
        <v>0</v>
      </c>
    </row>
    <row r="27" spans="1:13" ht="17.100000000000001" customHeight="1" x14ac:dyDescent="0.3">
      <c r="A27" s="45" t="s">
        <v>20</v>
      </c>
      <c r="B27" s="24" t="s">
        <v>98</v>
      </c>
      <c r="C27" s="25"/>
      <c r="D27" s="25"/>
      <c r="E27" s="25"/>
      <c r="F27" s="25"/>
      <c r="G27" s="25"/>
      <c r="H27" s="25"/>
      <c r="I27" s="25"/>
      <c r="J27" s="25"/>
      <c r="K27" s="26"/>
      <c r="L27" s="29" t="s">
        <v>22</v>
      </c>
      <c r="M27" s="35">
        <f>SUM(M20:M26)</f>
        <v>0</v>
      </c>
    </row>
    <row r="28" spans="1:13" ht="17.100000000000001" customHeight="1" x14ac:dyDescent="0.3">
      <c r="A28" s="51" t="s">
        <v>10</v>
      </c>
      <c r="B28" s="25" t="s">
        <v>99</v>
      </c>
      <c r="C28" s="25"/>
      <c r="D28" s="25"/>
      <c r="E28" s="25"/>
      <c r="F28" s="25"/>
      <c r="G28" s="25"/>
      <c r="H28" s="25"/>
      <c r="I28" s="25"/>
      <c r="J28" s="25"/>
      <c r="K28" s="26"/>
      <c r="L28" s="52"/>
      <c r="M28" s="53"/>
    </row>
    <row r="29" spans="1:13" ht="17.100000000000001" customHeight="1" x14ac:dyDescent="0.3">
      <c r="A29" s="25">
        <v>7.1</v>
      </c>
      <c r="B29" s="54" t="s">
        <v>100</v>
      </c>
      <c r="C29" s="25"/>
      <c r="D29" s="25"/>
      <c r="E29" s="25"/>
      <c r="F29" s="25"/>
      <c r="G29" s="25"/>
      <c r="H29" s="25"/>
      <c r="I29" s="25"/>
      <c r="J29" s="25"/>
      <c r="K29" s="26"/>
      <c r="L29" s="39"/>
      <c r="M29" s="55"/>
    </row>
    <row r="30" spans="1:13" ht="17.100000000000001" customHeight="1" x14ac:dyDescent="0.3">
      <c r="A30" s="25">
        <v>7.2</v>
      </c>
      <c r="B30" s="32"/>
      <c r="C30" s="32"/>
      <c r="D30" s="32"/>
      <c r="E30" s="32"/>
      <c r="F30" s="32"/>
      <c r="G30" s="32"/>
      <c r="H30" s="32"/>
      <c r="I30" s="32"/>
      <c r="J30" s="32"/>
      <c r="K30" s="33"/>
      <c r="L30" s="56"/>
      <c r="M30" s="30"/>
    </row>
    <row r="31" spans="1:13" ht="17.100000000000001" customHeight="1" x14ac:dyDescent="0.3">
      <c r="A31" s="24" t="s">
        <v>101</v>
      </c>
      <c r="B31" s="24"/>
      <c r="C31" s="24"/>
      <c r="D31" s="24"/>
      <c r="E31" s="24"/>
      <c r="F31" s="24"/>
      <c r="G31" s="24"/>
      <c r="H31" s="24"/>
      <c r="I31" s="24"/>
      <c r="J31" s="24"/>
      <c r="K31" s="24"/>
      <c r="L31" s="57"/>
      <c r="M31" s="58"/>
    </row>
    <row r="32" spans="1:13" ht="17.100000000000001" customHeight="1" x14ac:dyDescent="0.3">
      <c r="A32" s="51" t="s">
        <v>11</v>
      </c>
      <c r="B32" s="25" t="s">
        <v>102</v>
      </c>
      <c r="C32" s="25"/>
      <c r="D32" s="25"/>
      <c r="E32" s="25"/>
      <c r="F32" s="25"/>
      <c r="G32" s="25"/>
      <c r="H32" s="32">
        <v>6.4</v>
      </c>
      <c r="I32" s="25" t="s">
        <v>115</v>
      </c>
      <c r="J32" s="25"/>
      <c r="K32" s="25"/>
      <c r="L32" s="29" t="s">
        <v>3</v>
      </c>
      <c r="M32" s="38">
        <f>M20*H32/100</f>
        <v>0</v>
      </c>
    </row>
    <row r="33" spans="1:13" ht="17.100000000000001" customHeight="1" x14ac:dyDescent="0.3">
      <c r="A33" s="51" t="s">
        <v>12</v>
      </c>
      <c r="B33" s="25" t="s">
        <v>103</v>
      </c>
      <c r="C33" s="25"/>
      <c r="D33" s="25"/>
      <c r="E33" s="25"/>
      <c r="F33" s="25"/>
      <c r="G33" s="25"/>
      <c r="H33" s="32">
        <v>1.607</v>
      </c>
      <c r="I33" s="25" t="s">
        <v>115</v>
      </c>
      <c r="J33" s="25"/>
      <c r="K33" s="25"/>
      <c r="L33" s="29" t="s">
        <v>3</v>
      </c>
      <c r="M33" s="35">
        <f>M20*H33/100</f>
        <v>0</v>
      </c>
    </row>
    <row r="34" spans="1:13" ht="17.100000000000001" customHeight="1" x14ac:dyDescent="0.3">
      <c r="A34" s="51" t="s">
        <v>13</v>
      </c>
      <c r="B34" s="25" t="s">
        <v>104</v>
      </c>
      <c r="C34" s="25"/>
      <c r="D34" s="25"/>
      <c r="E34" s="25"/>
      <c r="F34" s="25"/>
      <c r="G34" s="25"/>
      <c r="H34" s="25"/>
      <c r="I34" s="25"/>
      <c r="J34" s="25"/>
      <c r="K34" s="25"/>
      <c r="L34" s="29" t="s">
        <v>3</v>
      </c>
      <c r="M34" s="59"/>
    </row>
    <row r="35" spans="1:13" ht="17.100000000000001" customHeight="1" x14ac:dyDescent="0.3">
      <c r="A35" s="51" t="s">
        <v>14</v>
      </c>
      <c r="B35" s="25" t="s">
        <v>105</v>
      </c>
      <c r="C35" s="25"/>
      <c r="D35" s="25"/>
      <c r="E35" s="25"/>
      <c r="F35" s="25"/>
      <c r="G35" s="25"/>
      <c r="H35" s="32">
        <v>0.35</v>
      </c>
      <c r="I35" s="25" t="s">
        <v>116</v>
      </c>
      <c r="J35" s="25"/>
      <c r="K35" s="25"/>
      <c r="L35" s="29" t="s">
        <v>3</v>
      </c>
      <c r="M35" s="35">
        <f>(M20+M21)*H35/100</f>
        <v>0</v>
      </c>
    </row>
    <row r="36" spans="1:13" ht="17.100000000000001" customHeight="1" x14ac:dyDescent="0.3">
      <c r="A36" s="51" t="s">
        <v>15</v>
      </c>
      <c r="B36" s="25" t="s">
        <v>106</v>
      </c>
      <c r="C36" s="25"/>
      <c r="D36" s="25"/>
      <c r="E36" s="25" t="s">
        <v>110</v>
      </c>
      <c r="F36" s="60"/>
      <c r="G36" s="25"/>
      <c r="H36" s="25"/>
      <c r="I36" s="25"/>
      <c r="J36" s="25"/>
      <c r="K36" s="61"/>
      <c r="L36" s="29" t="s">
        <v>3</v>
      </c>
      <c r="M36" s="35">
        <f>M20*K36/100</f>
        <v>0</v>
      </c>
    </row>
    <row r="37" spans="1:13" ht="17.100000000000001" customHeight="1" x14ac:dyDescent="0.3">
      <c r="A37" s="51" t="s">
        <v>16</v>
      </c>
      <c r="B37" s="25" t="s">
        <v>107</v>
      </c>
      <c r="C37" s="25"/>
      <c r="D37" s="25"/>
      <c r="E37" s="25" t="s">
        <v>111</v>
      </c>
      <c r="F37" s="25"/>
      <c r="G37" s="25"/>
      <c r="H37" s="25"/>
      <c r="I37" s="25"/>
      <c r="J37" s="25"/>
      <c r="K37" s="61"/>
      <c r="L37" s="29" t="s">
        <v>3</v>
      </c>
      <c r="M37" s="35">
        <f>M27*K37/100</f>
        <v>0</v>
      </c>
    </row>
    <row r="38" spans="1:13" ht="17.100000000000001" customHeight="1" x14ac:dyDescent="0.3">
      <c r="A38" s="51" t="s">
        <v>17</v>
      </c>
      <c r="B38" s="25" t="s">
        <v>108</v>
      </c>
      <c r="C38" s="25"/>
      <c r="D38" s="25"/>
      <c r="E38" s="25"/>
      <c r="F38" s="25"/>
      <c r="G38" s="25"/>
      <c r="H38" s="25"/>
      <c r="I38" s="25"/>
      <c r="J38" s="25"/>
      <c r="K38" s="25"/>
      <c r="L38" s="29"/>
      <c r="M38" s="35"/>
    </row>
    <row r="39" spans="1:13" ht="17.100000000000001" customHeight="1" x14ac:dyDescent="0.3">
      <c r="A39" s="28">
        <v>14.1</v>
      </c>
      <c r="B39" s="25" t="s">
        <v>154</v>
      </c>
      <c r="C39" s="25"/>
      <c r="D39" s="25"/>
      <c r="E39" s="25"/>
      <c r="F39" s="32" t="s">
        <v>43</v>
      </c>
      <c r="G39" s="25"/>
      <c r="H39" s="25"/>
      <c r="I39" s="25"/>
      <c r="J39" s="25" t="s">
        <v>140</v>
      </c>
      <c r="K39" s="62" t="str">
        <f>IF(F39="Ja",345,"")</f>
        <v/>
      </c>
      <c r="L39" s="34" t="s">
        <v>3</v>
      </c>
      <c r="M39" s="35" t="str">
        <f>K39</f>
        <v/>
      </c>
    </row>
    <row r="40" spans="1:13" ht="17.100000000000001" customHeight="1" x14ac:dyDescent="0.3">
      <c r="A40" s="31">
        <v>14.2</v>
      </c>
      <c r="B40" s="25" t="s">
        <v>109</v>
      </c>
      <c r="C40" s="25"/>
      <c r="D40" s="25"/>
      <c r="E40" s="25"/>
      <c r="F40" s="63"/>
      <c r="G40" s="25" t="s">
        <v>112</v>
      </c>
      <c r="H40" s="25"/>
      <c r="I40" s="25"/>
      <c r="J40" s="25" t="s">
        <v>140</v>
      </c>
      <c r="K40" s="64">
        <v>3.5</v>
      </c>
      <c r="L40" s="34" t="s">
        <v>3</v>
      </c>
      <c r="M40" s="35">
        <f t="shared" ref="M40:M42" si="0">F40*K40</f>
        <v>0</v>
      </c>
    </row>
    <row r="41" spans="1:13" ht="17.100000000000001" customHeight="1" x14ac:dyDescent="0.3">
      <c r="A41" s="25"/>
      <c r="B41" s="25"/>
      <c r="C41" s="25"/>
      <c r="D41" s="25"/>
      <c r="E41" s="25"/>
      <c r="F41" s="32"/>
      <c r="G41" s="25" t="s">
        <v>113</v>
      </c>
      <c r="H41" s="25"/>
      <c r="I41" s="25"/>
      <c r="J41" s="25" t="s">
        <v>140</v>
      </c>
      <c r="K41" s="64">
        <v>10</v>
      </c>
      <c r="L41" s="34" t="s">
        <v>3</v>
      </c>
      <c r="M41" s="35">
        <f t="shared" si="0"/>
        <v>0</v>
      </c>
    </row>
    <row r="42" spans="1:13" ht="17.100000000000001" customHeight="1" x14ac:dyDescent="0.3">
      <c r="A42" s="25"/>
      <c r="B42" s="25"/>
      <c r="C42" s="25"/>
      <c r="D42" s="25"/>
      <c r="E42" s="25"/>
      <c r="F42" s="32"/>
      <c r="G42" s="25" t="s">
        <v>114</v>
      </c>
      <c r="H42" s="25"/>
      <c r="I42" s="25"/>
      <c r="J42" s="25" t="s">
        <v>140</v>
      </c>
      <c r="K42" s="64">
        <v>8</v>
      </c>
      <c r="L42" s="34" t="s">
        <v>3</v>
      </c>
      <c r="M42" s="35">
        <f t="shared" si="0"/>
        <v>0</v>
      </c>
    </row>
    <row r="43" spans="1:13" ht="17.100000000000001" customHeight="1" x14ac:dyDescent="0.3">
      <c r="A43" s="51" t="s">
        <v>18</v>
      </c>
      <c r="B43" s="25" t="s">
        <v>155</v>
      </c>
      <c r="C43" s="25"/>
      <c r="D43" s="25"/>
      <c r="E43" s="25"/>
      <c r="F43" s="25"/>
      <c r="G43" s="25"/>
      <c r="H43" s="25"/>
      <c r="I43" s="25"/>
      <c r="J43" s="25"/>
      <c r="K43" s="25"/>
      <c r="L43" s="29" t="s">
        <v>3</v>
      </c>
      <c r="M43" s="48"/>
    </row>
    <row r="44" spans="1:13" ht="17.100000000000001" customHeight="1" x14ac:dyDescent="0.3">
      <c r="A44" s="51" t="s">
        <v>19</v>
      </c>
      <c r="B44" s="32" t="s">
        <v>137</v>
      </c>
      <c r="C44" s="32"/>
      <c r="D44" s="32"/>
      <c r="E44" s="32"/>
      <c r="F44" s="32"/>
      <c r="G44" s="32"/>
      <c r="H44" s="32"/>
      <c r="I44" s="32"/>
      <c r="J44" s="32"/>
      <c r="K44" s="32"/>
      <c r="L44" s="44" t="s">
        <v>3</v>
      </c>
      <c r="M44" s="30"/>
    </row>
    <row r="45" spans="1:13" ht="17.100000000000001" customHeight="1" x14ac:dyDescent="0.3">
      <c r="A45" s="24" t="s">
        <v>118</v>
      </c>
      <c r="B45" s="25"/>
      <c r="C45" s="25"/>
      <c r="D45" s="25"/>
      <c r="E45" s="25"/>
      <c r="F45" s="25"/>
      <c r="G45" s="25"/>
      <c r="H45" s="25"/>
      <c r="I45" s="25"/>
      <c r="J45" s="25"/>
      <c r="K45" s="25"/>
      <c r="L45" s="39"/>
      <c r="M45" s="65">
        <f>M27-SUM(M32:M44)</f>
        <v>0</v>
      </c>
    </row>
    <row r="46" spans="1:13" ht="9" customHeight="1" x14ac:dyDescent="0.3">
      <c r="A46" s="60"/>
      <c r="B46" s="60"/>
      <c r="C46" s="60"/>
      <c r="D46" s="60"/>
      <c r="E46" s="60"/>
      <c r="F46" s="60"/>
      <c r="G46" s="60"/>
      <c r="H46" s="60"/>
      <c r="I46" s="60"/>
      <c r="J46" s="60"/>
      <c r="K46" s="60"/>
      <c r="L46" s="60"/>
      <c r="M46" s="66"/>
    </row>
    <row r="47" spans="1:13" ht="17.100000000000001" customHeight="1" x14ac:dyDescent="0.3">
      <c r="A47" s="67" t="s">
        <v>117</v>
      </c>
      <c r="B47" s="60"/>
      <c r="C47" s="60"/>
      <c r="D47" s="60"/>
      <c r="E47" s="60"/>
      <c r="F47" s="60"/>
      <c r="G47" s="60"/>
      <c r="H47" s="60"/>
      <c r="I47" s="60"/>
      <c r="J47" s="60"/>
      <c r="K47" s="60"/>
      <c r="L47" s="60"/>
      <c r="M47" s="68"/>
    </row>
    <row r="48" spans="1:13" ht="6" customHeight="1" x14ac:dyDescent="0.3">
      <c r="A48" s="60"/>
      <c r="B48" s="60"/>
      <c r="C48" s="60"/>
      <c r="D48" s="60"/>
      <c r="E48" s="60"/>
      <c r="F48" s="60"/>
      <c r="G48" s="60"/>
      <c r="H48" s="60"/>
      <c r="I48" s="60"/>
      <c r="J48" s="60"/>
      <c r="K48" s="60"/>
      <c r="L48" s="60"/>
      <c r="M48" s="68"/>
    </row>
    <row r="49" spans="1:13" s="1" customFormat="1" ht="33" x14ac:dyDescent="0.3">
      <c r="A49" s="69"/>
      <c r="B49" s="70" t="s">
        <v>24</v>
      </c>
      <c r="C49" s="70" t="s">
        <v>25</v>
      </c>
      <c r="D49" s="70" t="s">
        <v>45</v>
      </c>
      <c r="E49" s="69"/>
      <c r="F49" s="70" t="str">
        <f>B49</f>
        <v>Freitage</v>
      </c>
      <c r="G49" s="70" t="str">
        <f>C49</f>
        <v>Ferientage</v>
      </c>
      <c r="H49" s="70" t="s">
        <v>45</v>
      </c>
      <c r="I49" s="69"/>
      <c r="J49" s="70" t="str">
        <f>B49</f>
        <v>Freitage</v>
      </c>
      <c r="K49" s="70" t="str">
        <f>C49</f>
        <v>Ferientage</v>
      </c>
      <c r="L49" s="83" t="s">
        <v>45</v>
      </c>
      <c r="M49" s="84"/>
    </row>
    <row r="50" spans="1:13" ht="17.100000000000001" customHeight="1" x14ac:dyDescent="0.3">
      <c r="A50" s="69">
        <v>1</v>
      </c>
      <c r="B50" s="71"/>
      <c r="C50" s="71"/>
      <c r="D50" s="71"/>
      <c r="E50" s="69">
        <v>11</v>
      </c>
      <c r="F50" s="71"/>
      <c r="G50" s="71"/>
      <c r="H50" s="71"/>
      <c r="I50" s="69">
        <v>21</v>
      </c>
      <c r="J50" s="71"/>
      <c r="K50" s="71"/>
      <c r="L50" s="81"/>
      <c r="M50" s="82"/>
    </row>
    <row r="51" spans="1:13" ht="17.100000000000001" customHeight="1" x14ac:dyDescent="0.3">
      <c r="A51" s="69">
        <v>2</v>
      </c>
      <c r="B51" s="71"/>
      <c r="C51" s="71"/>
      <c r="D51" s="71"/>
      <c r="E51" s="69">
        <v>12</v>
      </c>
      <c r="F51" s="71"/>
      <c r="G51" s="71"/>
      <c r="H51" s="71"/>
      <c r="I51" s="69">
        <v>22</v>
      </c>
      <c r="J51" s="71"/>
      <c r="K51" s="71"/>
      <c r="L51" s="81"/>
      <c r="M51" s="82"/>
    </row>
    <row r="52" spans="1:13" ht="17.100000000000001" customHeight="1" x14ac:dyDescent="0.3">
      <c r="A52" s="69">
        <v>3</v>
      </c>
      <c r="B52" s="71"/>
      <c r="C52" s="71"/>
      <c r="D52" s="71"/>
      <c r="E52" s="69">
        <v>13</v>
      </c>
      <c r="F52" s="71"/>
      <c r="G52" s="71"/>
      <c r="H52" s="71"/>
      <c r="I52" s="69">
        <v>23</v>
      </c>
      <c r="J52" s="71"/>
      <c r="K52" s="71"/>
      <c r="L52" s="81"/>
      <c r="M52" s="82"/>
    </row>
    <row r="53" spans="1:13" ht="17.100000000000001" customHeight="1" x14ac:dyDescent="0.3">
      <c r="A53" s="69">
        <v>4</v>
      </c>
      <c r="B53" s="71"/>
      <c r="C53" s="71"/>
      <c r="D53" s="71"/>
      <c r="E53" s="69">
        <v>14</v>
      </c>
      <c r="F53" s="71"/>
      <c r="G53" s="71"/>
      <c r="H53" s="71"/>
      <c r="I53" s="69">
        <v>24</v>
      </c>
      <c r="J53" s="71"/>
      <c r="K53" s="71"/>
      <c r="L53" s="81"/>
      <c r="M53" s="82"/>
    </row>
    <row r="54" spans="1:13" ht="17.100000000000001" customHeight="1" x14ac:dyDescent="0.3">
      <c r="A54" s="69">
        <v>5</v>
      </c>
      <c r="B54" s="71"/>
      <c r="C54" s="71"/>
      <c r="D54" s="71"/>
      <c r="E54" s="69">
        <v>15</v>
      </c>
      <c r="F54" s="71"/>
      <c r="G54" s="71"/>
      <c r="H54" s="71"/>
      <c r="I54" s="69">
        <v>25</v>
      </c>
      <c r="J54" s="71"/>
      <c r="K54" s="71"/>
      <c r="L54" s="81"/>
      <c r="M54" s="82"/>
    </row>
    <row r="55" spans="1:13" ht="17.100000000000001" customHeight="1" x14ac:dyDescent="0.3">
      <c r="A55" s="69">
        <v>6</v>
      </c>
      <c r="B55" s="71"/>
      <c r="C55" s="71"/>
      <c r="D55" s="71"/>
      <c r="E55" s="69">
        <v>16</v>
      </c>
      <c r="F55" s="71"/>
      <c r="G55" s="71"/>
      <c r="H55" s="71"/>
      <c r="I55" s="69">
        <v>26</v>
      </c>
      <c r="J55" s="71"/>
      <c r="K55" s="71"/>
      <c r="L55" s="81"/>
      <c r="M55" s="82"/>
    </row>
    <row r="56" spans="1:13" ht="17.100000000000001" customHeight="1" x14ac:dyDescent="0.3">
      <c r="A56" s="69">
        <v>7</v>
      </c>
      <c r="B56" s="71"/>
      <c r="C56" s="71"/>
      <c r="D56" s="71"/>
      <c r="E56" s="69">
        <v>17</v>
      </c>
      <c r="F56" s="71"/>
      <c r="G56" s="71"/>
      <c r="H56" s="71"/>
      <c r="I56" s="69">
        <v>27</v>
      </c>
      <c r="J56" s="71"/>
      <c r="K56" s="71"/>
      <c r="L56" s="81"/>
      <c r="M56" s="82"/>
    </row>
    <row r="57" spans="1:13" ht="17.100000000000001" customHeight="1" x14ac:dyDescent="0.3">
      <c r="A57" s="69">
        <v>8</v>
      </c>
      <c r="B57" s="71"/>
      <c r="C57" s="71"/>
      <c r="D57" s="71"/>
      <c r="E57" s="69">
        <v>18</v>
      </c>
      <c r="F57" s="71"/>
      <c r="G57" s="71"/>
      <c r="H57" s="71"/>
      <c r="I57" s="69">
        <v>28</v>
      </c>
      <c r="J57" s="71"/>
      <c r="K57" s="71"/>
      <c r="L57" s="81"/>
      <c r="M57" s="82"/>
    </row>
    <row r="58" spans="1:13" ht="17.100000000000001" customHeight="1" x14ac:dyDescent="0.3">
      <c r="A58" s="69">
        <v>9</v>
      </c>
      <c r="B58" s="71"/>
      <c r="C58" s="71"/>
      <c r="D58" s="71"/>
      <c r="E58" s="69">
        <v>19</v>
      </c>
      <c r="F58" s="71"/>
      <c r="G58" s="71"/>
      <c r="H58" s="71"/>
      <c r="I58" s="69">
        <v>29</v>
      </c>
      <c r="J58" s="71"/>
      <c r="K58" s="71"/>
      <c r="L58" s="81"/>
      <c r="M58" s="82"/>
    </row>
    <row r="59" spans="1:13" ht="17.100000000000001" customHeight="1" x14ac:dyDescent="0.3">
      <c r="A59" s="69">
        <v>10</v>
      </c>
      <c r="B59" s="71"/>
      <c r="C59" s="71"/>
      <c r="D59" s="71"/>
      <c r="E59" s="69">
        <v>20</v>
      </c>
      <c r="F59" s="71"/>
      <c r="G59" s="71"/>
      <c r="H59" s="71"/>
      <c r="I59" s="69">
        <v>30</v>
      </c>
      <c r="J59" s="71"/>
      <c r="K59" s="71"/>
      <c r="L59" s="81"/>
      <c r="M59" s="82"/>
    </row>
    <row r="60" spans="1:13" ht="17.100000000000001" customHeight="1" x14ac:dyDescent="0.3">
      <c r="A60" s="60"/>
      <c r="B60" s="60"/>
      <c r="C60" s="60"/>
      <c r="D60" s="60"/>
      <c r="E60" s="60"/>
      <c r="F60" s="60"/>
      <c r="G60" s="60"/>
      <c r="H60" s="60"/>
      <c r="I60" s="69">
        <v>31</v>
      </c>
      <c r="J60" s="71"/>
      <c r="K60" s="71"/>
      <c r="L60" s="81"/>
      <c r="M60" s="82"/>
    </row>
    <row r="61" spans="1:13" ht="17.100000000000001" customHeight="1" x14ac:dyDescent="0.3">
      <c r="A61" s="60"/>
      <c r="B61" s="72" t="s">
        <v>156</v>
      </c>
      <c r="C61" s="73">
        <f ca="1">TODAY()</f>
        <v>46079</v>
      </c>
      <c r="D61" s="60"/>
      <c r="E61" s="60"/>
      <c r="F61" s="60"/>
      <c r="G61" s="60"/>
      <c r="H61" s="74" t="s">
        <v>0</v>
      </c>
      <c r="I61" s="75"/>
      <c r="J61" s="75">
        <f>SUM(B50:B59)+SUM(F50:F59)+SUM(J50:J60)</f>
        <v>0</v>
      </c>
      <c r="K61" s="75">
        <f>SUM(C50:C59)+SUM(G50:G59)+SUM(K50:K60)</f>
        <v>0</v>
      </c>
      <c r="L61" s="92">
        <f>SUM(D50:D59)+SUM(H50:H59)+SUM(L50:M60)</f>
        <v>0</v>
      </c>
      <c r="M61" s="93"/>
    </row>
    <row r="62" spans="1:13" ht="17.100000000000001" customHeight="1" x14ac:dyDescent="0.3">
      <c r="A62" s="60"/>
      <c r="B62" s="72"/>
      <c r="C62" s="73"/>
      <c r="D62" s="60"/>
      <c r="E62" s="60"/>
      <c r="F62" s="60"/>
      <c r="G62" s="60"/>
      <c r="H62" s="74"/>
      <c r="I62" s="74"/>
      <c r="J62" s="74"/>
      <c r="K62" s="74"/>
      <c r="L62" s="76"/>
      <c r="M62" s="76"/>
    </row>
    <row r="63" spans="1:13" ht="17.100000000000001" customHeight="1" x14ac:dyDescent="0.3">
      <c r="A63" s="60"/>
      <c r="B63" s="60"/>
      <c r="C63" s="60"/>
      <c r="D63" s="60"/>
      <c r="E63" s="60"/>
      <c r="F63" s="60"/>
      <c r="G63" s="60"/>
      <c r="H63" s="60"/>
      <c r="I63" s="60"/>
      <c r="J63" s="60"/>
      <c r="K63" s="60"/>
      <c r="L63" s="60"/>
      <c r="M63" s="68"/>
    </row>
    <row r="64" spans="1:13" ht="17.100000000000001" customHeight="1" x14ac:dyDescent="0.3">
      <c r="A64" s="60" t="s">
        <v>1</v>
      </c>
      <c r="B64" s="60"/>
      <c r="C64" s="60"/>
      <c r="D64" s="60"/>
      <c r="E64" s="60"/>
      <c r="F64" s="60"/>
      <c r="G64" s="60" t="s">
        <v>1</v>
      </c>
      <c r="H64" s="60"/>
      <c r="I64" s="60"/>
      <c r="J64" s="60"/>
      <c r="K64" s="60"/>
      <c r="L64" s="60"/>
      <c r="M64" s="68"/>
    </row>
    <row r="65" spans="1:13" ht="17.100000000000001" customHeight="1" x14ac:dyDescent="0.3">
      <c r="A65" s="60" t="s">
        <v>119</v>
      </c>
      <c r="B65" s="60"/>
      <c r="C65" s="60"/>
      <c r="D65" s="60"/>
      <c r="E65" s="60"/>
      <c r="F65" s="60"/>
      <c r="G65" s="60" t="s">
        <v>120</v>
      </c>
      <c r="H65" s="60"/>
      <c r="I65" s="60"/>
      <c r="J65" s="60"/>
      <c r="K65" s="60"/>
      <c r="L65" s="60"/>
      <c r="M65" s="68"/>
    </row>
    <row r="66" spans="1:13" ht="17.100000000000001" customHeight="1" x14ac:dyDescent="0.25">
      <c r="A66" s="77"/>
      <c r="B66" s="77"/>
      <c r="C66" s="77"/>
      <c r="D66" s="77"/>
      <c r="E66" s="77"/>
      <c r="F66" s="77"/>
      <c r="G66" s="77"/>
      <c r="H66" s="77"/>
      <c r="I66" s="77"/>
      <c r="J66" s="77"/>
      <c r="K66" s="77"/>
      <c r="L66" s="77"/>
      <c r="M66" s="78"/>
    </row>
  </sheetData>
  <mergeCells count="27">
    <mergeCell ref="L60:M60"/>
    <mergeCell ref="L61:M61"/>
    <mergeCell ref="L54:M54"/>
    <mergeCell ref="L55:M55"/>
    <mergeCell ref="L56:M56"/>
    <mergeCell ref="L57:M57"/>
    <mergeCell ref="L58:M58"/>
    <mergeCell ref="L59:M59"/>
    <mergeCell ref="L53:M53"/>
    <mergeCell ref="H6:J6"/>
    <mergeCell ref="C7:E7"/>
    <mergeCell ref="H7:J7"/>
    <mergeCell ref="L7:M7"/>
    <mergeCell ref="C8:E8"/>
    <mergeCell ref="H8:J8"/>
    <mergeCell ref="L8:M8"/>
    <mergeCell ref="L10:M11"/>
    <mergeCell ref="L49:M49"/>
    <mergeCell ref="L50:M50"/>
    <mergeCell ref="L51:M51"/>
    <mergeCell ref="L52:M52"/>
    <mergeCell ref="C3:E3"/>
    <mergeCell ref="H3:J3"/>
    <mergeCell ref="C4:E4"/>
    <mergeCell ref="H4:J4"/>
    <mergeCell ref="C5:E5"/>
    <mergeCell ref="H5:J5"/>
  </mergeCells>
  <pageMargins left="0.70866141732283472" right="0.70866141732283472" top="0.78740157480314965" bottom="0.78740157480314965" header="0.31496062992125984" footer="0.31496062992125984"/>
  <pageSetup paperSize="9" scale="65" fitToHeight="0" orientation="portrait" r:id="rId1"/>
  <headerFooter>
    <oddHeader>&amp;C&amp;G</oddHead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Q!$A$14:$A$15</xm:f>
          </x14:formula1>
          <xm:sqref>C14</xm:sqref>
        </x14:dataValidation>
        <x14:dataValidation type="list" allowBlank="1" showInputMessage="1" showErrorMessage="1" xr:uid="{00000000-0002-0000-0300-000001000000}">
          <x14:formula1>
            <xm:f>Q!$A$5:$A$6</xm:f>
          </x14:formula1>
          <xm:sqref>H24</xm:sqref>
        </x14:dataValidation>
        <x14:dataValidation type="list" allowBlank="1" showInputMessage="1" showErrorMessage="1" xr:uid="{00000000-0002-0000-0300-000002000000}">
          <x14:formula1>
            <xm:f>Q!$A$2:$A$3</xm:f>
          </x14:formula1>
          <xm:sqref>F39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6"/>
  <sheetViews>
    <sheetView view="pageLayout" topLeftCell="A48" zoomScaleNormal="85" workbookViewId="0">
      <selection activeCell="I35" sqref="I35"/>
    </sheetView>
  </sheetViews>
  <sheetFormatPr baseColWidth="10" defaultRowHeight="12.75" x14ac:dyDescent="0.2"/>
  <cols>
    <col min="1" max="1" width="4.83203125" customWidth="1"/>
    <col min="2" max="2" width="15.83203125" customWidth="1"/>
    <col min="3" max="3" width="17.5" customWidth="1"/>
    <col min="4" max="4" width="12.1640625" customWidth="1"/>
    <col min="5" max="5" width="4.83203125" customWidth="1"/>
    <col min="6" max="6" width="15.83203125" customWidth="1"/>
    <col min="7" max="7" width="17" customWidth="1"/>
    <col min="8" max="8" width="12.5" customWidth="1"/>
    <col min="9" max="9" width="4.83203125" customWidth="1"/>
    <col min="10" max="10" width="15.83203125" customWidth="1"/>
    <col min="11" max="11" width="16.5" customWidth="1"/>
    <col min="12" max="12" width="3.6640625" customWidth="1"/>
    <col min="13" max="13" width="17" style="4" customWidth="1"/>
  </cols>
  <sheetData>
    <row r="1" spans="1:13" ht="25.5" x14ac:dyDescent="0.35">
      <c r="A1" s="6" t="s">
        <v>49</v>
      </c>
      <c r="B1" s="6"/>
      <c r="C1" s="6"/>
      <c r="D1" s="6"/>
      <c r="E1" s="6"/>
      <c r="F1" s="6"/>
      <c r="G1" s="6"/>
      <c r="H1" s="6"/>
      <c r="I1" s="6"/>
      <c r="J1" s="6"/>
      <c r="K1" s="6"/>
      <c r="L1" s="7" t="s">
        <v>60</v>
      </c>
      <c r="M1" s="21">
        <v>2026</v>
      </c>
    </row>
    <row r="2" spans="1:13" ht="6.75" customHeight="1" x14ac:dyDescent="0.2">
      <c r="A2" s="8"/>
      <c r="B2" s="8"/>
      <c r="C2" s="8"/>
      <c r="D2" s="8"/>
      <c r="E2" s="8"/>
      <c r="F2" s="8"/>
      <c r="G2" s="8"/>
      <c r="H2" s="8"/>
      <c r="I2" s="8"/>
      <c r="J2" s="8"/>
      <c r="K2" s="8"/>
      <c r="L2" s="8"/>
      <c r="M2" s="9"/>
    </row>
    <row r="3" spans="1:13" ht="17.100000000000001" customHeight="1" x14ac:dyDescent="0.3">
      <c r="A3" s="60" t="s">
        <v>80</v>
      </c>
      <c r="B3" s="60"/>
      <c r="C3" s="80" t="str">
        <f>IF(Januar!C3="","",Januar!C3)</f>
        <v/>
      </c>
      <c r="D3" s="80"/>
      <c r="E3" s="80"/>
      <c r="F3" s="60"/>
      <c r="G3" s="60" t="s">
        <v>85</v>
      </c>
      <c r="H3" s="79" t="str">
        <f>IF(Januar!H3="","",Januar!H3)</f>
        <v/>
      </c>
      <c r="I3" s="79"/>
      <c r="J3" s="79"/>
      <c r="K3" s="77"/>
      <c r="L3" s="60"/>
      <c r="M3" s="68"/>
    </row>
    <row r="4" spans="1:13" ht="17.100000000000001" customHeight="1" x14ac:dyDescent="0.3">
      <c r="A4" s="60" t="s">
        <v>81</v>
      </c>
      <c r="B4" s="60"/>
      <c r="C4" s="80" t="str">
        <f>IF(Januar!C4="","",Januar!C4)</f>
        <v/>
      </c>
      <c r="D4" s="80"/>
      <c r="E4" s="80"/>
      <c r="F4" s="60"/>
      <c r="G4" s="60" t="s">
        <v>157</v>
      </c>
      <c r="H4" s="79" t="str">
        <f>IF(Januar!H4="","",Januar!H4)</f>
        <v/>
      </c>
      <c r="I4" s="79"/>
      <c r="J4" s="79"/>
      <c r="K4" s="77"/>
      <c r="L4" s="60"/>
      <c r="M4" s="68"/>
    </row>
    <row r="5" spans="1:13" ht="17.100000000000001" customHeight="1" x14ac:dyDescent="0.3">
      <c r="A5" s="60" t="s">
        <v>82</v>
      </c>
      <c r="B5" s="60"/>
      <c r="C5" s="80" t="str">
        <f>IF(Januar!C4="","",Januar!C4)</f>
        <v/>
      </c>
      <c r="D5" s="80"/>
      <c r="E5" s="80"/>
      <c r="F5" s="60"/>
      <c r="G5" s="60" t="s">
        <v>158</v>
      </c>
      <c r="H5" s="79" t="str">
        <f>IF(Januar!H5="","",Januar!H5)</f>
        <v/>
      </c>
      <c r="I5" s="79"/>
      <c r="J5" s="79"/>
      <c r="K5" s="77"/>
      <c r="L5" s="60"/>
      <c r="M5" s="68"/>
    </row>
    <row r="6" spans="1:13" ht="17.100000000000001" customHeight="1" x14ac:dyDescent="0.3">
      <c r="A6" s="60"/>
      <c r="B6" s="60"/>
      <c r="C6" s="63" t="s">
        <v>23</v>
      </c>
      <c r="D6" s="63"/>
      <c r="E6" s="63"/>
      <c r="F6" s="60"/>
      <c r="G6" s="60" t="s">
        <v>159</v>
      </c>
      <c r="H6" s="79" t="str">
        <f>IF(Januar!H6="","",Januar!H6)</f>
        <v/>
      </c>
      <c r="I6" s="79"/>
      <c r="J6" s="79"/>
      <c r="K6" s="77"/>
      <c r="L6" s="60"/>
      <c r="M6" s="68"/>
    </row>
    <row r="7" spans="1:13" ht="17.100000000000001" customHeight="1" x14ac:dyDescent="0.3">
      <c r="A7" s="60" t="s">
        <v>83</v>
      </c>
      <c r="B7" s="60"/>
      <c r="C7" s="91">
        <f>DATE(M1,3,1)</f>
        <v>46082</v>
      </c>
      <c r="D7" s="91"/>
      <c r="E7" s="91"/>
      <c r="F7" s="60"/>
      <c r="G7" s="60" t="s">
        <v>160</v>
      </c>
      <c r="H7" s="79" t="str">
        <f>IF(Januar!H7="","",Januar!H7)</f>
        <v/>
      </c>
      <c r="I7" s="79"/>
      <c r="J7" s="79"/>
      <c r="K7" s="60" t="s">
        <v>161</v>
      </c>
      <c r="L7" s="89" t="str">
        <f>IF(Januar!L7="","",Januar!L7)</f>
        <v/>
      </c>
      <c r="M7" s="89"/>
    </row>
    <row r="8" spans="1:13" ht="17.100000000000001" customHeight="1" x14ac:dyDescent="0.3">
      <c r="A8" s="60" t="s">
        <v>84</v>
      </c>
      <c r="B8" s="60"/>
      <c r="C8" s="91">
        <f>EOMONTH(C7,0)</f>
        <v>46112</v>
      </c>
      <c r="D8" s="91"/>
      <c r="E8" s="91"/>
      <c r="F8" s="60"/>
      <c r="G8" s="60" t="s">
        <v>162</v>
      </c>
      <c r="H8" s="79" t="str">
        <f>IF(Januar!H8="","",Januar!H8)</f>
        <v/>
      </c>
      <c r="I8" s="79"/>
      <c r="J8" s="79"/>
      <c r="K8" s="77" t="s">
        <v>150</v>
      </c>
      <c r="L8" s="90" t="str">
        <f>IF(Januar!L8="","",Januar!L8)</f>
        <v/>
      </c>
      <c r="M8" s="90"/>
    </row>
    <row r="9" spans="1:13" ht="7.5" customHeight="1" x14ac:dyDescent="0.2">
      <c r="A9" s="8"/>
      <c r="B9" s="8"/>
      <c r="C9" s="8"/>
      <c r="D9" s="8"/>
      <c r="E9" s="8"/>
      <c r="F9" s="8"/>
      <c r="G9" s="8"/>
      <c r="H9" s="8"/>
      <c r="I9" s="8"/>
      <c r="J9" s="8"/>
      <c r="K9" s="8"/>
      <c r="L9" s="8"/>
      <c r="M9" s="9"/>
    </row>
    <row r="10" spans="1:13" ht="17.100000000000001" customHeight="1" x14ac:dyDescent="0.3">
      <c r="A10" s="24" t="s">
        <v>151</v>
      </c>
      <c r="B10" s="25"/>
      <c r="C10" s="25"/>
      <c r="D10" s="25"/>
      <c r="E10" s="25"/>
      <c r="F10" s="25"/>
      <c r="G10" s="25"/>
      <c r="H10" s="25"/>
      <c r="I10" s="25"/>
      <c r="J10" s="25"/>
      <c r="K10" s="26"/>
      <c r="L10" s="85" t="s">
        <v>139</v>
      </c>
      <c r="M10" s="86"/>
    </row>
    <row r="11" spans="1:13" ht="17.100000000000001" customHeight="1" x14ac:dyDescent="0.3">
      <c r="A11" s="27" t="s">
        <v>4</v>
      </c>
      <c r="B11" s="25" t="s">
        <v>86</v>
      </c>
      <c r="C11" s="25"/>
      <c r="D11" s="25"/>
      <c r="E11" s="25"/>
      <c r="F11" s="25"/>
      <c r="G11" s="25"/>
      <c r="H11" s="25"/>
      <c r="I11" s="25"/>
      <c r="J11" s="25"/>
      <c r="K11" s="26"/>
      <c r="L11" s="87"/>
      <c r="M11" s="88"/>
    </row>
    <row r="12" spans="1:13" ht="17.100000000000001" customHeight="1" x14ac:dyDescent="0.3">
      <c r="A12" s="28">
        <v>1.1000000000000001</v>
      </c>
      <c r="B12" s="25" t="s">
        <v>87</v>
      </c>
      <c r="C12" s="25"/>
      <c r="D12" s="25"/>
      <c r="E12" s="25"/>
      <c r="F12" s="25"/>
      <c r="G12" s="25"/>
      <c r="H12" s="25"/>
      <c r="I12" s="25"/>
      <c r="J12" s="25"/>
      <c r="K12" s="26"/>
      <c r="L12" s="29" t="s">
        <v>2</v>
      </c>
      <c r="M12" s="30"/>
    </row>
    <row r="13" spans="1:13" ht="17.100000000000001" customHeight="1" x14ac:dyDescent="0.3">
      <c r="A13" s="31">
        <v>1.2</v>
      </c>
      <c r="B13" s="25" t="s">
        <v>88</v>
      </c>
      <c r="C13" s="25"/>
      <c r="D13" s="25"/>
      <c r="E13" s="25"/>
      <c r="F13" s="25"/>
      <c r="G13" s="32"/>
      <c r="H13" s="25" t="s">
        <v>90</v>
      </c>
      <c r="I13" s="25"/>
      <c r="J13" s="25" t="s">
        <v>140</v>
      </c>
      <c r="K13" s="33"/>
      <c r="L13" s="34" t="s">
        <v>2</v>
      </c>
      <c r="M13" s="35">
        <f>K13*G13</f>
        <v>0</v>
      </c>
    </row>
    <row r="14" spans="1:13" ht="17.100000000000001" customHeight="1" x14ac:dyDescent="0.3">
      <c r="A14" s="31"/>
      <c r="B14" s="25" t="s">
        <v>70</v>
      </c>
      <c r="C14" s="32">
        <v>4</v>
      </c>
      <c r="D14" s="36" t="s">
        <v>79</v>
      </c>
      <c r="E14" s="25"/>
      <c r="F14" s="25"/>
      <c r="G14" s="37">
        <f>LOOKUP(C14,Q!A14:B15)</f>
        <v>8.3299999999999999E-2</v>
      </c>
      <c r="H14" s="25" t="s">
        <v>89</v>
      </c>
      <c r="I14" s="25"/>
      <c r="J14" s="25"/>
      <c r="K14" s="26"/>
      <c r="L14" s="29" t="s">
        <v>2</v>
      </c>
      <c r="M14" s="38">
        <f>M13*G14</f>
        <v>0</v>
      </c>
    </row>
    <row r="15" spans="1:13" ht="17.100000000000001" customHeight="1" x14ac:dyDescent="0.3">
      <c r="A15" s="31">
        <v>1.3</v>
      </c>
      <c r="B15" s="32"/>
      <c r="C15" s="32"/>
      <c r="D15" s="32"/>
      <c r="E15" s="32"/>
      <c r="F15" s="32"/>
      <c r="G15" s="32"/>
      <c r="H15" s="32"/>
      <c r="I15" s="32"/>
      <c r="J15" s="32"/>
      <c r="K15" s="33"/>
      <c r="L15" s="34" t="s">
        <v>2</v>
      </c>
      <c r="M15" s="30"/>
    </row>
    <row r="16" spans="1:13" ht="17.100000000000001" customHeight="1" x14ac:dyDescent="0.3">
      <c r="A16" s="28" t="s">
        <v>5</v>
      </c>
      <c r="B16" s="25" t="s">
        <v>91</v>
      </c>
      <c r="C16" s="25"/>
      <c r="D16" s="25"/>
      <c r="E16" s="25"/>
      <c r="F16" s="25"/>
      <c r="G16" s="25"/>
      <c r="H16" s="25"/>
      <c r="I16" s="25"/>
      <c r="J16" s="25"/>
      <c r="K16" s="26"/>
      <c r="L16" s="39"/>
      <c r="M16" s="35"/>
    </row>
    <row r="17" spans="1:13" ht="17.100000000000001" customHeight="1" x14ac:dyDescent="0.3">
      <c r="A17" s="31">
        <v>2.1</v>
      </c>
      <c r="B17" s="25" t="s">
        <v>45</v>
      </c>
      <c r="C17" s="25"/>
      <c r="D17" s="25"/>
      <c r="E17" s="25"/>
      <c r="F17" s="25"/>
      <c r="G17" s="40">
        <f>L61</f>
        <v>0</v>
      </c>
      <c r="H17" s="25" t="s">
        <v>90</v>
      </c>
      <c r="I17" s="25"/>
      <c r="J17" s="25" t="s">
        <v>141</v>
      </c>
      <c r="K17" s="41">
        <f>M12/227*1.25</f>
        <v>0</v>
      </c>
      <c r="L17" s="34" t="s">
        <v>2</v>
      </c>
      <c r="M17" s="35">
        <f>G17*K17</f>
        <v>0</v>
      </c>
    </row>
    <row r="18" spans="1:13" ht="17.100000000000001" customHeight="1" x14ac:dyDescent="0.3">
      <c r="A18" s="31">
        <v>2.2000000000000002</v>
      </c>
      <c r="B18" s="25" t="s">
        <v>93</v>
      </c>
      <c r="C18" s="25"/>
      <c r="D18" s="25"/>
      <c r="E18" s="25"/>
      <c r="F18" s="25"/>
      <c r="G18" s="32"/>
      <c r="H18" s="25" t="s">
        <v>92</v>
      </c>
      <c r="I18" s="25"/>
      <c r="J18" s="25" t="s">
        <v>140</v>
      </c>
      <c r="K18" s="42"/>
      <c r="L18" s="43" t="s">
        <v>2</v>
      </c>
      <c r="M18" s="35">
        <f>K18*G18</f>
        <v>0</v>
      </c>
    </row>
    <row r="19" spans="1:13" ht="17.100000000000001" customHeight="1" x14ac:dyDescent="0.3">
      <c r="A19" s="31">
        <v>2.2999999999999998</v>
      </c>
      <c r="B19" s="32"/>
      <c r="C19" s="32"/>
      <c r="D19" s="32"/>
      <c r="E19" s="32"/>
      <c r="F19" s="32"/>
      <c r="G19" s="32"/>
      <c r="H19" s="32"/>
      <c r="I19" s="32"/>
      <c r="J19" s="32"/>
      <c r="K19" s="33"/>
      <c r="L19" s="44" t="s">
        <v>2</v>
      </c>
      <c r="M19" s="30"/>
    </row>
    <row r="20" spans="1:13" ht="17.100000000000001" customHeight="1" x14ac:dyDescent="0.3">
      <c r="A20" s="45" t="s">
        <v>21</v>
      </c>
      <c r="B20" s="24" t="s">
        <v>94</v>
      </c>
      <c r="C20" s="25"/>
      <c r="D20" s="25"/>
      <c r="E20" s="25"/>
      <c r="F20" s="25"/>
      <c r="G20" s="25"/>
      <c r="H20" s="25"/>
      <c r="I20" s="25"/>
      <c r="J20" s="25"/>
      <c r="K20" s="26"/>
      <c r="L20" s="29" t="s">
        <v>22</v>
      </c>
      <c r="M20" s="35">
        <f>SUM(M12:M19)</f>
        <v>0</v>
      </c>
    </row>
    <row r="21" spans="1:13" ht="17.100000000000001" customHeight="1" x14ac:dyDescent="0.3">
      <c r="A21" s="28" t="s">
        <v>6</v>
      </c>
      <c r="B21" s="25" t="s">
        <v>95</v>
      </c>
      <c r="C21" s="25"/>
      <c r="D21" s="25"/>
      <c r="E21" s="25"/>
      <c r="F21" s="25"/>
      <c r="G21" s="32"/>
      <c r="H21" s="25" t="s">
        <v>92</v>
      </c>
      <c r="I21" s="25"/>
      <c r="J21" s="25" t="s">
        <v>140</v>
      </c>
      <c r="K21" s="33"/>
      <c r="L21" s="46" t="s">
        <v>2</v>
      </c>
      <c r="M21" s="47">
        <f>G21*K21</f>
        <v>0</v>
      </c>
    </row>
    <row r="22" spans="1:13" ht="17.100000000000001" customHeight="1" x14ac:dyDescent="0.3">
      <c r="A22" s="28" t="s">
        <v>7</v>
      </c>
      <c r="B22" s="25" t="s">
        <v>96</v>
      </c>
      <c r="C22" s="25"/>
      <c r="D22" s="25"/>
      <c r="E22" s="25"/>
      <c r="F22" s="25"/>
      <c r="G22" s="25"/>
      <c r="H22" s="25"/>
      <c r="I22" s="25"/>
      <c r="J22" s="25"/>
      <c r="K22" s="26"/>
      <c r="L22" s="39"/>
      <c r="M22" s="48"/>
    </row>
    <row r="23" spans="1:13" ht="17.100000000000001" customHeight="1" x14ac:dyDescent="0.3">
      <c r="A23" s="25">
        <v>5.0999999999999996</v>
      </c>
      <c r="B23" s="25" t="s">
        <v>97</v>
      </c>
      <c r="C23" s="25"/>
      <c r="D23" s="25"/>
      <c r="E23" s="25"/>
      <c r="F23" s="25"/>
      <c r="G23" s="25"/>
      <c r="H23" s="25"/>
      <c r="I23" s="25"/>
      <c r="J23" s="25"/>
      <c r="K23" s="26"/>
      <c r="L23" s="39"/>
      <c r="M23" s="48"/>
    </row>
    <row r="24" spans="1:13" ht="17.100000000000001" customHeight="1" x14ac:dyDescent="0.3">
      <c r="A24" s="49" t="s">
        <v>8</v>
      </c>
      <c r="B24" s="32"/>
      <c r="C24" s="25" t="s">
        <v>152</v>
      </c>
      <c r="D24" s="25"/>
      <c r="E24" s="25"/>
      <c r="F24" s="25"/>
      <c r="G24" s="25"/>
      <c r="H24" s="32" t="s">
        <v>51</v>
      </c>
      <c r="I24" s="25"/>
      <c r="J24" s="25" t="s">
        <v>140</v>
      </c>
      <c r="K24" s="50">
        <v>215</v>
      </c>
      <c r="L24" s="34" t="s">
        <v>2</v>
      </c>
      <c r="M24" s="35">
        <f>B24*K24</f>
        <v>0</v>
      </c>
    </row>
    <row r="25" spans="1:13" ht="17.100000000000001" customHeight="1" x14ac:dyDescent="0.3">
      <c r="A25" s="49" t="s">
        <v>8</v>
      </c>
      <c r="B25" s="32"/>
      <c r="C25" s="25" t="s">
        <v>153</v>
      </c>
      <c r="D25" s="25"/>
      <c r="E25" s="25"/>
      <c r="F25" s="25"/>
      <c r="G25" s="25"/>
      <c r="H25" s="32" t="str">
        <f>H24</f>
        <v>Talgebiet</v>
      </c>
      <c r="I25" s="25"/>
      <c r="J25" s="25" t="s">
        <v>140</v>
      </c>
      <c r="K25" s="50">
        <v>268</v>
      </c>
      <c r="L25" s="34" t="s">
        <v>2</v>
      </c>
      <c r="M25" s="35">
        <f>B25*K25</f>
        <v>0</v>
      </c>
    </row>
    <row r="26" spans="1:13" ht="17.100000000000001" customHeight="1" x14ac:dyDescent="0.3">
      <c r="A26" s="49" t="s">
        <v>9</v>
      </c>
      <c r="B26" s="32"/>
      <c r="C26" s="25" t="s">
        <v>41</v>
      </c>
      <c r="D26" s="25"/>
      <c r="E26" s="25"/>
      <c r="F26" s="25"/>
      <c r="G26" s="25"/>
      <c r="H26" s="25"/>
      <c r="I26" s="25"/>
      <c r="J26" s="25" t="s">
        <v>140</v>
      </c>
      <c r="K26" s="50">
        <v>100</v>
      </c>
      <c r="L26" s="34" t="s">
        <v>2</v>
      </c>
      <c r="M26" s="35">
        <f>B26*K26</f>
        <v>0</v>
      </c>
    </row>
    <row r="27" spans="1:13" ht="17.100000000000001" customHeight="1" x14ac:dyDescent="0.3">
      <c r="A27" s="45" t="s">
        <v>20</v>
      </c>
      <c r="B27" s="24" t="s">
        <v>98</v>
      </c>
      <c r="C27" s="25"/>
      <c r="D27" s="25"/>
      <c r="E27" s="25"/>
      <c r="F27" s="25"/>
      <c r="G27" s="25"/>
      <c r="H27" s="25"/>
      <c r="I27" s="25"/>
      <c r="J27" s="25"/>
      <c r="K27" s="26"/>
      <c r="L27" s="29" t="s">
        <v>22</v>
      </c>
      <c r="M27" s="35">
        <f>SUM(M20:M26)</f>
        <v>0</v>
      </c>
    </row>
    <row r="28" spans="1:13" ht="17.100000000000001" customHeight="1" x14ac:dyDescent="0.3">
      <c r="A28" s="51" t="s">
        <v>10</v>
      </c>
      <c r="B28" s="25" t="s">
        <v>99</v>
      </c>
      <c r="C28" s="25"/>
      <c r="D28" s="25"/>
      <c r="E28" s="25"/>
      <c r="F28" s="25"/>
      <c r="G28" s="25"/>
      <c r="H28" s="25"/>
      <c r="I28" s="25"/>
      <c r="J28" s="25"/>
      <c r="K28" s="26"/>
      <c r="L28" s="52"/>
      <c r="M28" s="53"/>
    </row>
    <row r="29" spans="1:13" ht="17.100000000000001" customHeight="1" x14ac:dyDescent="0.3">
      <c r="A29" s="25">
        <v>7.1</v>
      </c>
      <c r="B29" s="54" t="s">
        <v>100</v>
      </c>
      <c r="C29" s="25"/>
      <c r="D29" s="25"/>
      <c r="E29" s="25"/>
      <c r="F29" s="25"/>
      <c r="G29" s="25"/>
      <c r="H29" s="25"/>
      <c r="I29" s="25"/>
      <c r="J29" s="25"/>
      <c r="K29" s="26"/>
      <c r="L29" s="39"/>
      <c r="M29" s="55"/>
    </row>
    <row r="30" spans="1:13" ht="17.100000000000001" customHeight="1" x14ac:dyDescent="0.3">
      <c r="A30" s="25">
        <v>7.2</v>
      </c>
      <c r="B30" s="32"/>
      <c r="C30" s="32"/>
      <c r="D30" s="32"/>
      <c r="E30" s="32"/>
      <c r="F30" s="32"/>
      <c r="G30" s="32"/>
      <c r="H30" s="32"/>
      <c r="I30" s="32"/>
      <c r="J30" s="32"/>
      <c r="K30" s="33"/>
      <c r="L30" s="56"/>
      <c r="M30" s="30"/>
    </row>
    <row r="31" spans="1:13" ht="17.100000000000001" customHeight="1" x14ac:dyDescent="0.3">
      <c r="A31" s="24" t="s">
        <v>101</v>
      </c>
      <c r="B31" s="24"/>
      <c r="C31" s="24"/>
      <c r="D31" s="24"/>
      <c r="E31" s="24"/>
      <c r="F31" s="24"/>
      <c r="G31" s="24"/>
      <c r="H31" s="24"/>
      <c r="I31" s="24"/>
      <c r="J31" s="24"/>
      <c r="K31" s="24"/>
      <c r="L31" s="57"/>
      <c r="M31" s="58"/>
    </row>
    <row r="32" spans="1:13" ht="17.100000000000001" customHeight="1" x14ac:dyDescent="0.3">
      <c r="A32" s="51" t="s">
        <v>11</v>
      </c>
      <c r="B32" s="25" t="s">
        <v>102</v>
      </c>
      <c r="C32" s="25"/>
      <c r="D32" s="25"/>
      <c r="E32" s="25"/>
      <c r="F32" s="25"/>
      <c r="G32" s="25"/>
      <c r="H32" s="32">
        <v>6.4</v>
      </c>
      <c r="I32" s="25" t="s">
        <v>115</v>
      </c>
      <c r="J32" s="25"/>
      <c r="K32" s="25"/>
      <c r="L32" s="29" t="s">
        <v>3</v>
      </c>
      <c r="M32" s="38">
        <f>M20*H32/100</f>
        <v>0</v>
      </c>
    </row>
    <row r="33" spans="1:13" ht="17.100000000000001" customHeight="1" x14ac:dyDescent="0.3">
      <c r="A33" s="51" t="s">
        <v>12</v>
      </c>
      <c r="B33" s="25" t="s">
        <v>103</v>
      </c>
      <c r="C33" s="25"/>
      <c r="D33" s="25"/>
      <c r="E33" s="25"/>
      <c r="F33" s="25"/>
      <c r="G33" s="25"/>
      <c r="H33" s="32">
        <v>1.607</v>
      </c>
      <c r="I33" s="25" t="s">
        <v>115</v>
      </c>
      <c r="J33" s="25"/>
      <c r="K33" s="25"/>
      <c r="L33" s="29" t="s">
        <v>3</v>
      </c>
      <c r="M33" s="35">
        <f>M20*H33/100</f>
        <v>0</v>
      </c>
    </row>
    <row r="34" spans="1:13" ht="17.100000000000001" customHeight="1" x14ac:dyDescent="0.3">
      <c r="A34" s="51" t="s">
        <v>13</v>
      </c>
      <c r="B34" s="25" t="s">
        <v>104</v>
      </c>
      <c r="C34" s="25"/>
      <c r="D34" s="25"/>
      <c r="E34" s="25"/>
      <c r="F34" s="25"/>
      <c r="G34" s="25"/>
      <c r="H34" s="25"/>
      <c r="I34" s="25"/>
      <c r="J34" s="25"/>
      <c r="K34" s="25"/>
      <c r="L34" s="29" t="s">
        <v>3</v>
      </c>
      <c r="M34" s="59"/>
    </row>
    <row r="35" spans="1:13" ht="17.100000000000001" customHeight="1" x14ac:dyDescent="0.3">
      <c r="A35" s="51" t="s">
        <v>14</v>
      </c>
      <c r="B35" s="25" t="s">
        <v>105</v>
      </c>
      <c r="C35" s="25"/>
      <c r="D35" s="25"/>
      <c r="E35" s="25"/>
      <c r="F35" s="25"/>
      <c r="G35" s="25"/>
      <c r="H35" s="32">
        <v>0.35</v>
      </c>
      <c r="I35" s="25" t="s">
        <v>116</v>
      </c>
      <c r="J35" s="25"/>
      <c r="K35" s="25"/>
      <c r="L35" s="29" t="s">
        <v>3</v>
      </c>
      <c r="M35" s="35">
        <f>(M20+M21)*H35/100</f>
        <v>0</v>
      </c>
    </row>
    <row r="36" spans="1:13" ht="17.100000000000001" customHeight="1" x14ac:dyDescent="0.3">
      <c r="A36" s="51" t="s">
        <v>15</v>
      </c>
      <c r="B36" s="25" t="s">
        <v>106</v>
      </c>
      <c r="C36" s="25"/>
      <c r="D36" s="25"/>
      <c r="E36" s="25" t="s">
        <v>110</v>
      </c>
      <c r="F36" s="60"/>
      <c r="G36" s="25"/>
      <c r="H36" s="25"/>
      <c r="I36" s="25"/>
      <c r="J36" s="25"/>
      <c r="K36" s="61"/>
      <c r="L36" s="29" t="s">
        <v>3</v>
      </c>
      <c r="M36" s="35">
        <f>M20*K36/100</f>
        <v>0</v>
      </c>
    </row>
    <row r="37" spans="1:13" ht="17.100000000000001" customHeight="1" x14ac:dyDescent="0.3">
      <c r="A37" s="51" t="s">
        <v>16</v>
      </c>
      <c r="B37" s="25" t="s">
        <v>107</v>
      </c>
      <c r="C37" s="25"/>
      <c r="D37" s="25"/>
      <c r="E37" s="25" t="s">
        <v>111</v>
      </c>
      <c r="F37" s="25"/>
      <c r="G37" s="25"/>
      <c r="H37" s="25"/>
      <c r="I37" s="25"/>
      <c r="J37" s="25"/>
      <c r="K37" s="61"/>
      <c r="L37" s="29" t="s">
        <v>3</v>
      </c>
      <c r="M37" s="35">
        <f>M27*K37/100</f>
        <v>0</v>
      </c>
    </row>
    <row r="38" spans="1:13" ht="17.100000000000001" customHeight="1" x14ac:dyDescent="0.3">
      <c r="A38" s="51" t="s">
        <v>17</v>
      </c>
      <c r="B38" s="25" t="s">
        <v>108</v>
      </c>
      <c r="C38" s="25"/>
      <c r="D38" s="25"/>
      <c r="E38" s="25"/>
      <c r="F38" s="25"/>
      <c r="G38" s="25"/>
      <c r="H38" s="25"/>
      <c r="I38" s="25"/>
      <c r="J38" s="25"/>
      <c r="K38" s="25"/>
      <c r="L38" s="29"/>
      <c r="M38" s="35"/>
    </row>
    <row r="39" spans="1:13" ht="17.100000000000001" customHeight="1" x14ac:dyDescent="0.3">
      <c r="A39" s="28">
        <v>14.1</v>
      </c>
      <c r="B39" s="25" t="s">
        <v>154</v>
      </c>
      <c r="C39" s="25"/>
      <c r="D39" s="25"/>
      <c r="E39" s="25"/>
      <c r="F39" s="32" t="s">
        <v>43</v>
      </c>
      <c r="G39" s="25"/>
      <c r="H39" s="25"/>
      <c r="I39" s="25"/>
      <c r="J39" s="25" t="s">
        <v>140</v>
      </c>
      <c r="K39" s="62" t="str">
        <f>IF(F39="Ja",345,"")</f>
        <v/>
      </c>
      <c r="L39" s="34" t="s">
        <v>3</v>
      </c>
      <c r="M39" s="35" t="str">
        <f>K39</f>
        <v/>
      </c>
    </row>
    <row r="40" spans="1:13" ht="17.100000000000001" customHeight="1" x14ac:dyDescent="0.3">
      <c r="A40" s="31">
        <v>14.2</v>
      </c>
      <c r="B40" s="25" t="s">
        <v>109</v>
      </c>
      <c r="C40" s="25"/>
      <c r="D40" s="25"/>
      <c r="E40" s="25"/>
      <c r="F40" s="63"/>
      <c r="G40" s="25" t="s">
        <v>112</v>
      </c>
      <c r="H40" s="25"/>
      <c r="I40" s="25"/>
      <c r="J40" s="25" t="s">
        <v>140</v>
      </c>
      <c r="K40" s="64">
        <v>3.5</v>
      </c>
      <c r="L40" s="34" t="s">
        <v>3</v>
      </c>
      <c r="M40" s="35">
        <f t="shared" ref="M40:M42" si="0">F40*K40</f>
        <v>0</v>
      </c>
    </row>
    <row r="41" spans="1:13" ht="17.100000000000001" customHeight="1" x14ac:dyDescent="0.3">
      <c r="A41" s="25"/>
      <c r="B41" s="25"/>
      <c r="C41" s="25"/>
      <c r="D41" s="25"/>
      <c r="E41" s="25"/>
      <c r="F41" s="32"/>
      <c r="G41" s="25" t="s">
        <v>113</v>
      </c>
      <c r="H41" s="25"/>
      <c r="I41" s="25"/>
      <c r="J41" s="25" t="s">
        <v>140</v>
      </c>
      <c r="K41" s="64">
        <v>10</v>
      </c>
      <c r="L41" s="34" t="s">
        <v>3</v>
      </c>
      <c r="M41" s="35">
        <f t="shared" si="0"/>
        <v>0</v>
      </c>
    </row>
    <row r="42" spans="1:13" ht="17.100000000000001" customHeight="1" x14ac:dyDescent="0.3">
      <c r="A42" s="25"/>
      <c r="B42" s="25"/>
      <c r="C42" s="25"/>
      <c r="D42" s="25"/>
      <c r="E42" s="25"/>
      <c r="F42" s="32"/>
      <c r="G42" s="25" t="s">
        <v>114</v>
      </c>
      <c r="H42" s="25"/>
      <c r="I42" s="25"/>
      <c r="J42" s="25" t="s">
        <v>140</v>
      </c>
      <c r="K42" s="64">
        <v>8</v>
      </c>
      <c r="L42" s="34" t="s">
        <v>3</v>
      </c>
      <c r="M42" s="35">
        <f t="shared" si="0"/>
        <v>0</v>
      </c>
    </row>
    <row r="43" spans="1:13" ht="17.100000000000001" customHeight="1" x14ac:dyDescent="0.3">
      <c r="A43" s="51" t="s">
        <v>18</v>
      </c>
      <c r="B43" s="25" t="s">
        <v>155</v>
      </c>
      <c r="C43" s="25"/>
      <c r="D43" s="25"/>
      <c r="E43" s="25"/>
      <c r="F43" s="25"/>
      <c r="G43" s="25"/>
      <c r="H43" s="25"/>
      <c r="I43" s="25"/>
      <c r="J43" s="25"/>
      <c r="K43" s="25"/>
      <c r="L43" s="29" t="s">
        <v>3</v>
      </c>
      <c r="M43" s="48"/>
    </row>
    <row r="44" spans="1:13" ht="17.100000000000001" customHeight="1" x14ac:dyDescent="0.3">
      <c r="A44" s="51" t="s">
        <v>19</v>
      </c>
      <c r="B44" s="32" t="s">
        <v>137</v>
      </c>
      <c r="C44" s="32"/>
      <c r="D44" s="32"/>
      <c r="E44" s="32"/>
      <c r="F44" s="32"/>
      <c r="G44" s="32"/>
      <c r="H44" s="32"/>
      <c r="I44" s="32"/>
      <c r="J44" s="32"/>
      <c r="K44" s="32"/>
      <c r="L44" s="44" t="s">
        <v>3</v>
      </c>
      <c r="M44" s="30"/>
    </row>
    <row r="45" spans="1:13" ht="17.100000000000001" customHeight="1" x14ac:dyDescent="0.3">
      <c r="A45" s="24" t="s">
        <v>118</v>
      </c>
      <c r="B45" s="25"/>
      <c r="C45" s="25"/>
      <c r="D45" s="25"/>
      <c r="E45" s="25"/>
      <c r="F45" s="25"/>
      <c r="G45" s="25"/>
      <c r="H45" s="25"/>
      <c r="I45" s="25"/>
      <c r="J45" s="25"/>
      <c r="K45" s="25"/>
      <c r="L45" s="39"/>
      <c r="M45" s="65">
        <f>M27-SUM(M32:M44)</f>
        <v>0</v>
      </c>
    </row>
    <row r="46" spans="1:13" ht="9" customHeight="1" x14ac:dyDescent="0.3">
      <c r="A46" s="60"/>
      <c r="B46" s="60"/>
      <c r="C46" s="60"/>
      <c r="D46" s="60"/>
      <c r="E46" s="60"/>
      <c r="F46" s="60"/>
      <c r="G46" s="60"/>
      <c r="H46" s="60"/>
      <c r="I46" s="60"/>
      <c r="J46" s="60"/>
      <c r="K46" s="60"/>
      <c r="L46" s="60"/>
      <c r="M46" s="66"/>
    </row>
    <row r="47" spans="1:13" ht="17.100000000000001" customHeight="1" x14ac:dyDescent="0.3">
      <c r="A47" s="67" t="s">
        <v>117</v>
      </c>
      <c r="B47" s="60"/>
      <c r="C47" s="60"/>
      <c r="D47" s="60"/>
      <c r="E47" s="60"/>
      <c r="F47" s="60"/>
      <c r="G47" s="60"/>
      <c r="H47" s="60"/>
      <c r="I47" s="60"/>
      <c r="J47" s="60"/>
      <c r="K47" s="60"/>
      <c r="L47" s="60"/>
      <c r="M47" s="68"/>
    </row>
    <row r="48" spans="1:13" ht="6" customHeight="1" x14ac:dyDescent="0.3">
      <c r="A48" s="60"/>
      <c r="B48" s="60"/>
      <c r="C48" s="60"/>
      <c r="D48" s="60"/>
      <c r="E48" s="60"/>
      <c r="F48" s="60"/>
      <c r="G48" s="60"/>
      <c r="H48" s="60"/>
      <c r="I48" s="60"/>
      <c r="J48" s="60"/>
      <c r="K48" s="60"/>
      <c r="L48" s="60"/>
      <c r="M48" s="68"/>
    </row>
    <row r="49" spans="1:13" s="1" customFormat="1" ht="33" x14ac:dyDescent="0.3">
      <c r="A49" s="69"/>
      <c r="B49" s="70" t="s">
        <v>24</v>
      </c>
      <c r="C49" s="70" t="s">
        <v>25</v>
      </c>
      <c r="D49" s="70" t="s">
        <v>45</v>
      </c>
      <c r="E49" s="69"/>
      <c r="F49" s="70" t="str">
        <f>B49</f>
        <v>Freitage</v>
      </c>
      <c r="G49" s="70" t="str">
        <f>C49</f>
        <v>Ferientage</v>
      </c>
      <c r="H49" s="70" t="s">
        <v>45</v>
      </c>
      <c r="I49" s="69"/>
      <c r="J49" s="70" t="str">
        <f>B49</f>
        <v>Freitage</v>
      </c>
      <c r="K49" s="70" t="str">
        <f>C49</f>
        <v>Ferientage</v>
      </c>
      <c r="L49" s="83" t="s">
        <v>45</v>
      </c>
      <c r="M49" s="84"/>
    </row>
    <row r="50" spans="1:13" ht="17.100000000000001" customHeight="1" x14ac:dyDescent="0.3">
      <c r="A50" s="69">
        <v>1</v>
      </c>
      <c r="B50" s="71"/>
      <c r="C50" s="71"/>
      <c r="D50" s="71"/>
      <c r="E50" s="69">
        <v>11</v>
      </c>
      <c r="F50" s="71"/>
      <c r="G50" s="71"/>
      <c r="H50" s="71"/>
      <c r="I50" s="69">
        <v>21</v>
      </c>
      <c r="J50" s="71"/>
      <c r="K50" s="71"/>
      <c r="L50" s="81"/>
      <c r="M50" s="82"/>
    </row>
    <row r="51" spans="1:13" ht="17.100000000000001" customHeight="1" x14ac:dyDescent="0.3">
      <c r="A51" s="69">
        <v>2</v>
      </c>
      <c r="B51" s="71"/>
      <c r="C51" s="71"/>
      <c r="D51" s="71"/>
      <c r="E51" s="69">
        <v>12</v>
      </c>
      <c r="F51" s="71"/>
      <c r="G51" s="71"/>
      <c r="H51" s="71"/>
      <c r="I51" s="69">
        <v>22</v>
      </c>
      <c r="J51" s="71"/>
      <c r="K51" s="71"/>
      <c r="L51" s="81"/>
      <c r="M51" s="82"/>
    </row>
    <row r="52" spans="1:13" ht="17.100000000000001" customHeight="1" x14ac:dyDescent="0.3">
      <c r="A52" s="69">
        <v>3</v>
      </c>
      <c r="B52" s="71"/>
      <c r="C52" s="71"/>
      <c r="D52" s="71"/>
      <c r="E52" s="69">
        <v>13</v>
      </c>
      <c r="F52" s="71"/>
      <c r="G52" s="71"/>
      <c r="H52" s="71"/>
      <c r="I52" s="69">
        <v>23</v>
      </c>
      <c r="J52" s="71"/>
      <c r="K52" s="71"/>
      <c r="L52" s="81"/>
      <c r="M52" s="82"/>
    </row>
    <row r="53" spans="1:13" ht="17.100000000000001" customHeight="1" x14ac:dyDescent="0.3">
      <c r="A53" s="69">
        <v>4</v>
      </c>
      <c r="B53" s="71"/>
      <c r="C53" s="71"/>
      <c r="D53" s="71"/>
      <c r="E53" s="69">
        <v>14</v>
      </c>
      <c r="F53" s="71"/>
      <c r="G53" s="71"/>
      <c r="H53" s="71"/>
      <c r="I53" s="69">
        <v>24</v>
      </c>
      <c r="J53" s="71"/>
      <c r="K53" s="71"/>
      <c r="L53" s="81"/>
      <c r="M53" s="82"/>
    </row>
    <row r="54" spans="1:13" ht="17.100000000000001" customHeight="1" x14ac:dyDescent="0.3">
      <c r="A54" s="69">
        <v>5</v>
      </c>
      <c r="B54" s="71"/>
      <c r="C54" s="71"/>
      <c r="D54" s="71"/>
      <c r="E54" s="69">
        <v>15</v>
      </c>
      <c r="F54" s="71"/>
      <c r="G54" s="71"/>
      <c r="H54" s="71"/>
      <c r="I54" s="69">
        <v>25</v>
      </c>
      <c r="J54" s="71"/>
      <c r="K54" s="71"/>
      <c r="L54" s="81"/>
      <c r="M54" s="82"/>
    </row>
    <row r="55" spans="1:13" ht="17.100000000000001" customHeight="1" x14ac:dyDescent="0.3">
      <c r="A55" s="69">
        <v>6</v>
      </c>
      <c r="B55" s="71"/>
      <c r="C55" s="71"/>
      <c r="D55" s="71"/>
      <c r="E55" s="69">
        <v>16</v>
      </c>
      <c r="F55" s="71"/>
      <c r="G55" s="71"/>
      <c r="H55" s="71"/>
      <c r="I55" s="69">
        <v>26</v>
      </c>
      <c r="J55" s="71"/>
      <c r="K55" s="71"/>
      <c r="L55" s="81"/>
      <c r="M55" s="82"/>
    </row>
    <row r="56" spans="1:13" ht="17.100000000000001" customHeight="1" x14ac:dyDescent="0.3">
      <c r="A56" s="69">
        <v>7</v>
      </c>
      <c r="B56" s="71"/>
      <c r="C56" s="71"/>
      <c r="D56" s="71"/>
      <c r="E56" s="69">
        <v>17</v>
      </c>
      <c r="F56" s="71"/>
      <c r="G56" s="71"/>
      <c r="H56" s="71"/>
      <c r="I56" s="69">
        <v>27</v>
      </c>
      <c r="J56" s="71"/>
      <c r="K56" s="71"/>
      <c r="L56" s="81"/>
      <c r="M56" s="82"/>
    </row>
    <row r="57" spans="1:13" ht="17.100000000000001" customHeight="1" x14ac:dyDescent="0.3">
      <c r="A57" s="69">
        <v>8</v>
      </c>
      <c r="B57" s="71"/>
      <c r="C57" s="71"/>
      <c r="D57" s="71"/>
      <c r="E57" s="69">
        <v>18</v>
      </c>
      <c r="F57" s="71"/>
      <c r="G57" s="71"/>
      <c r="H57" s="71"/>
      <c r="I57" s="69">
        <v>28</v>
      </c>
      <c r="J57" s="71"/>
      <c r="K57" s="71"/>
      <c r="L57" s="81"/>
      <c r="M57" s="82"/>
    </row>
    <row r="58" spans="1:13" ht="17.100000000000001" customHeight="1" x14ac:dyDescent="0.3">
      <c r="A58" s="69">
        <v>9</v>
      </c>
      <c r="B58" s="71"/>
      <c r="C58" s="71"/>
      <c r="D58" s="71"/>
      <c r="E58" s="69">
        <v>19</v>
      </c>
      <c r="F58" s="71"/>
      <c r="G58" s="71"/>
      <c r="H58" s="71"/>
      <c r="I58" s="69">
        <v>29</v>
      </c>
      <c r="J58" s="71"/>
      <c r="K58" s="71"/>
      <c r="L58" s="81"/>
      <c r="M58" s="82"/>
    </row>
    <row r="59" spans="1:13" ht="17.100000000000001" customHeight="1" x14ac:dyDescent="0.3">
      <c r="A59" s="69">
        <v>10</v>
      </c>
      <c r="B59" s="71"/>
      <c r="C59" s="71"/>
      <c r="D59" s="71"/>
      <c r="E59" s="69">
        <v>20</v>
      </c>
      <c r="F59" s="71"/>
      <c r="G59" s="71"/>
      <c r="H59" s="71"/>
      <c r="I59" s="69">
        <v>30</v>
      </c>
      <c r="J59" s="71"/>
      <c r="K59" s="71"/>
      <c r="L59" s="81"/>
      <c r="M59" s="82"/>
    </row>
    <row r="60" spans="1:13" ht="17.100000000000001" customHeight="1" x14ac:dyDescent="0.3">
      <c r="A60" s="60"/>
      <c r="B60" s="60"/>
      <c r="C60" s="60"/>
      <c r="D60" s="60"/>
      <c r="E60" s="60"/>
      <c r="F60" s="60"/>
      <c r="G60" s="60"/>
      <c r="H60" s="60"/>
      <c r="I60" s="69">
        <v>31</v>
      </c>
      <c r="J60" s="71"/>
      <c r="K60" s="71"/>
      <c r="L60" s="81"/>
      <c r="M60" s="82"/>
    </row>
    <row r="61" spans="1:13" ht="17.100000000000001" customHeight="1" x14ac:dyDescent="0.3">
      <c r="A61" s="60"/>
      <c r="B61" s="72" t="s">
        <v>156</v>
      </c>
      <c r="C61" s="73">
        <f ca="1">TODAY()</f>
        <v>46079</v>
      </c>
      <c r="D61" s="60"/>
      <c r="E61" s="60"/>
      <c r="F61" s="60"/>
      <c r="G61" s="60"/>
      <c r="H61" s="74" t="s">
        <v>0</v>
      </c>
      <c r="I61" s="75"/>
      <c r="J61" s="75">
        <f>SUM(B50:B59)+SUM(F50:F59)+SUM(J50:J60)</f>
        <v>0</v>
      </c>
      <c r="K61" s="75">
        <f>SUM(C50:C59)+SUM(G50:G59)+SUM(K50:K60)</f>
        <v>0</v>
      </c>
      <c r="L61" s="92">
        <f>SUM(D50:D59)+SUM(H50:H59)+SUM(L50:M60)</f>
        <v>0</v>
      </c>
      <c r="M61" s="93"/>
    </row>
    <row r="62" spans="1:13" ht="17.100000000000001" customHeight="1" x14ac:dyDescent="0.3">
      <c r="A62" s="60"/>
      <c r="B62" s="72"/>
      <c r="C62" s="73"/>
      <c r="D62" s="60"/>
      <c r="E62" s="60"/>
      <c r="F62" s="60"/>
      <c r="G62" s="60"/>
      <c r="H62" s="74"/>
      <c r="I62" s="74"/>
      <c r="J62" s="74"/>
      <c r="K62" s="74"/>
      <c r="L62" s="76"/>
      <c r="M62" s="76"/>
    </row>
    <row r="63" spans="1:13" ht="17.100000000000001" customHeight="1" x14ac:dyDescent="0.3">
      <c r="A63" s="60"/>
      <c r="B63" s="60"/>
      <c r="C63" s="60"/>
      <c r="D63" s="60"/>
      <c r="E63" s="60"/>
      <c r="F63" s="60"/>
      <c r="G63" s="60"/>
      <c r="H63" s="60"/>
      <c r="I63" s="60"/>
      <c r="J63" s="60"/>
      <c r="K63" s="60"/>
      <c r="L63" s="60"/>
      <c r="M63" s="68"/>
    </row>
    <row r="64" spans="1:13" ht="17.100000000000001" customHeight="1" x14ac:dyDescent="0.3">
      <c r="A64" s="60" t="s">
        <v>1</v>
      </c>
      <c r="B64" s="60"/>
      <c r="C64" s="60"/>
      <c r="D64" s="60"/>
      <c r="E64" s="60"/>
      <c r="F64" s="60"/>
      <c r="G64" s="60" t="s">
        <v>1</v>
      </c>
      <c r="H64" s="60"/>
      <c r="I64" s="60"/>
      <c r="J64" s="60"/>
      <c r="K64" s="60"/>
      <c r="L64" s="60"/>
      <c r="M64" s="68"/>
    </row>
    <row r="65" spans="1:13" ht="17.100000000000001" customHeight="1" x14ac:dyDescent="0.3">
      <c r="A65" s="60" t="s">
        <v>119</v>
      </c>
      <c r="B65" s="60"/>
      <c r="C65" s="60"/>
      <c r="D65" s="60"/>
      <c r="E65" s="60"/>
      <c r="F65" s="60"/>
      <c r="G65" s="60" t="s">
        <v>120</v>
      </c>
      <c r="H65" s="60"/>
      <c r="I65" s="60"/>
      <c r="J65" s="60"/>
      <c r="K65" s="60"/>
      <c r="L65" s="60"/>
      <c r="M65" s="68"/>
    </row>
    <row r="66" spans="1:13" ht="17.100000000000001" customHeight="1" x14ac:dyDescent="0.2"/>
  </sheetData>
  <mergeCells count="27">
    <mergeCell ref="L60:M60"/>
    <mergeCell ref="L61:M61"/>
    <mergeCell ref="L54:M54"/>
    <mergeCell ref="L55:M55"/>
    <mergeCell ref="L56:M56"/>
    <mergeCell ref="L57:M57"/>
    <mergeCell ref="L58:M58"/>
    <mergeCell ref="L59:M59"/>
    <mergeCell ref="L53:M53"/>
    <mergeCell ref="H6:J6"/>
    <mergeCell ref="C7:E7"/>
    <mergeCell ref="H7:J7"/>
    <mergeCell ref="L7:M7"/>
    <mergeCell ref="C8:E8"/>
    <mergeCell ref="H8:J8"/>
    <mergeCell ref="L8:M8"/>
    <mergeCell ref="L10:M11"/>
    <mergeCell ref="L49:M49"/>
    <mergeCell ref="L50:M50"/>
    <mergeCell ref="L51:M51"/>
    <mergeCell ref="L52:M52"/>
    <mergeCell ref="C3:E3"/>
    <mergeCell ref="H3:J3"/>
    <mergeCell ref="C4:E4"/>
    <mergeCell ref="H4:J4"/>
    <mergeCell ref="C5:E5"/>
    <mergeCell ref="H5:J5"/>
  </mergeCells>
  <pageMargins left="0.70866141732283472" right="0.70866141732283472" top="0.78740157480314965" bottom="0.78740157480314965" header="0.31496062992125984" footer="0.31496062992125984"/>
  <pageSetup paperSize="9" scale="64" fitToHeight="0" orientation="portrait" r:id="rId1"/>
  <headerFooter>
    <oddHeader>&amp;C&amp;G</oddHead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Q!$A$2:$A$3</xm:f>
          </x14:formula1>
          <xm:sqref>F39</xm:sqref>
        </x14:dataValidation>
        <x14:dataValidation type="list" allowBlank="1" showInputMessage="1" showErrorMessage="1" xr:uid="{00000000-0002-0000-0400-000001000000}">
          <x14:formula1>
            <xm:f>Q!$A$5:$A$6</xm:f>
          </x14:formula1>
          <xm:sqref>H24</xm:sqref>
        </x14:dataValidation>
        <x14:dataValidation type="list" allowBlank="1" showInputMessage="1" showErrorMessage="1" xr:uid="{00000000-0002-0000-0400-000002000000}">
          <x14:formula1>
            <xm:f>Q!$A$14:$A$15</xm:f>
          </x14:formula1>
          <xm:sqref>C14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66"/>
  <sheetViews>
    <sheetView view="pageLayout" topLeftCell="A48" zoomScaleNormal="85" workbookViewId="0">
      <selection activeCell="I35" sqref="I35"/>
    </sheetView>
  </sheetViews>
  <sheetFormatPr baseColWidth="10" defaultRowHeight="12.75" x14ac:dyDescent="0.2"/>
  <cols>
    <col min="1" max="1" width="4.83203125" customWidth="1"/>
    <col min="2" max="2" width="15.83203125" customWidth="1"/>
    <col min="3" max="3" width="17.5" customWidth="1"/>
    <col min="4" max="4" width="12" customWidth="1"/>
    <col min="5" max="5" width="4.83203125" customWidth="1"/>
    <col min="6" max="6" width="15.83203125" customWidth="1"/>
    <col min="7" max="7" width="17.5" customWidth="1"/>
    <col min="8" max="8" width="12.33203125" customWidth="1"/>
    <col min="9" max="9" width="4.83203125" customWidth="1"/>
    <col min="10" max="10" width="15.83203125" customWidth="1"/>
    <col min="11" max="11" width="16.5" customWidth="1"/>
    <col min="12" max="12" width="3.6640625" customWidth="1"/>
    <col min="13" max="13" width="17" style="4" customWidth="1"/>
  </cols>
  <sheetData>
    <row r="1" spans="1:13" ht="25.5" x14ac:dyDescent="0.35">
      <c r="A1" s="6" t="s">
        <v>49</v>
      </c>
      <c r="B1" s="6"/>
      <c r="C1" s="6"/>
      <c r="D1" s="6"/>
      <c r="E1" s="6"/>
      <c r="F1" s="6"/>
      <c r="G1" s="6"/>
      <c r="H1" s="6"/>
      <c r="I1" s="6"/>
      <c r="J1" s="6"/>
      <c r="K1" s="6"/>
      <c r="L1" s="7" t="s">
        <v>60</v>
      </c>
      <c r="M1" s="21">
        <v>2026</v>
      </c>
    </row>
    <row r="2" spans="1:13" ht="6.75" customHeight="1" x14ac:dyDescent="0.2">
      <c r="A2" s="8"/>
      <c r="B2" s="8"/>
      <c r="C2" s="8"/>
      <c r="D2" s="8"/>
      <c r="E2" s="8"/>
      <c r="F2" s="8"/>
      <c r="G2" s="8"/>
      <c r="H2" s="8"/>
      <c r="I2" s="8"/>
      <c r="J2" s="8"/>
      <c r="K2" s="8"/>
      <c r="L2" s="8"/>
      <c r="M2" s="9"/>
    </row>
    <row r="3" spans="1:13" ht="17.100000000000001" customHeight="1" x14ac:dyDescent="0.3">
      <c r="A3" s="60" t="s">
        <v>80</v>
      </c>
      <c r="B3" s="60"/>
      <c r="C3" s="80" t="str">
        <f>IF(Januar!C3="","",Januar!C3)</f>
        <v/>
      </c>
      <c r="D3" s="80"/>
      <c r="E3" s="80"/>
      <c r="F3" s="60"/>
      <c r="G3" s="60" t="s">
        <v>85</v>
      </c>
      <c r="H3" s="79" t="str">
        <f>IF(Januar!H3="","",Januar!H3)</f>
        <v/>
      </c>
      <c r="I3" s="79"/>
      <c r="J3" s="79"/>
      <c r="K3" s="77"/>
      <c r="L3" s="60"/>
      <c r="M3" s="68"/>
    </row>
    <row r="4" spans="1:13" ht="17.100000000000001" customHeight="1" x14ac:dyDescent="0.3">
      <c r="A4" s="60" t="s">
        <v>81</v>
      </c>
      <c r="B4" s="60"/>
      <c r="C4" s="80" t="str">
        <f>IF(Januar!C4="","",Januar!C4)</f>
        <v/>
      </c>
      <c r="D4" s="80"/>
      <c r="E4" s="80"/>
      <c r="F4" s="60"/>
      <c r="G4" s="60" t="s">
        <v>157</v>
      </c>
      <c r="H4" s="79" t="str">
        <f>IF(Januar!H4="","",Januar!H4)</f>
        <v/>
      </c>
      <c r="I4" s="79"/>
      <c r="J4" s="79"/>
      <c r="K4" s="77"/>
      <c r="L4" s="60"/>
      <c r="M4" s="68"/>
    </row>
    <row r="5" spans="1:13" ht="17.100000000000001" customHeight="1" x14ac:dyDescent="0.3">
      <c r="A5" s="60" t="s">
        <v>82</v>
      </c>
      <c r="B5" s="60"/>
      <c r="C5" s="80" t="str">
        <f>IF(Januar!C4="","",Januar!C4)</f>
        <v/>
      </c>
      <c r="D5" s="80"/>
      <c r="E5" s="80"/>
      <c r="F5" s="60"/>
      <c r="G5" s="60" t="s">
        <v>158</v>
      </c>
      <c r="H5" s="79" t="str">
        <f>IF(Januar!H5="","",Januar!H5)</f>
        <v/>
      </c>
      <c r="I5" s="79"/>
      <c r="J5" s="79"/>
      <c r="K5" s="77"/>
      <c r="L5" s="60"/>
      <c r="M5" s="68"/>
    </row>
    <row r="6" spans="1:13" ht="17.100000000000001" customHeight="1" x14ac:dyDescent="0.3">
      <c r="A6" s="60"/>
      <c r="B6" s="60"/>
      <c r="C6" s="63" t="s">
        <v>23</v>
      </c>
      <c r="D6" s="63"/>
      <c r="E6" s="63"/>
      <c r="F6" s="60"/>
      <c r="G6" s="60" t="s">
        <v>159</v>
      </c>
      <c r="H6" s="79" t="str">
        <f>IF(Januar!H6="","",Januar!H6)</f>
        <v/>
      </c>
      <c r="I6" s="79"/>
      <c r="J6" s="79"/>
      <c r="K6" s="77"/>
      <c r="L6" s="60"/>
      <c r="M6" s="68"/>
    </row>
    <row r="7" spans="1:13" ht="17.100000000000001" customHeight="1" x14ac:dyDescent="0.3">
      <c r="A7" s="60" t="s">
        <v>83</v>
      </c>
      <c r="B7" s="60"/>
      <c r="C7" s="91">
        <f>DATE(M1,4,1)</f>
        <v>46113</v>
      </c>
      <c r="D7" s="91"/>
      <c r="E7" s="91"/>
      <c r="F7" s="60"/>
      <c r="G7" s="60" t="s">
        <v>160</v>
      </c>
      <c r="H7" s="79" t="str">
        <f>IF(Januar!H7="","",Januar!H7)</f>
        <v/>
      </c>
      <c r="I7" s="79"/>
      <c r="J7" s="79"/>
      <c r="K7" s="60" t="s">
        <v>161</v>
      </c>
      <c r="L7" s="89" t="str">
        <f>IF(Januar!L7="","",Januar!L7)</f>
        <v/>
      </c>
      <c r="M7" s="89"/>
    </row>
    <row r="8" spans="1:13" ht="17.100000000000001" customHeight="1" x14ac:dyDescent="0.3">
      <c r="A8" s="60" t="s">
        <v>84</v>
      </c>
      <c r="B8" s="60"/>
      <c r="C8" s="91">
        <f>EOMONTH(C7,0)</f>
        <v>46142</v>
      </c>
      <c r="D8" s="91"/>
      <c r="E8" s="91"/>
      <c r="F8" s="60"/>
      <c r="G8" s="60" t="s">
        <v>162</v>
      </c>
      <c r="H8" s="79" t="str">
        <f>IF(Januar!H8="","",Januar!H8)</f>
        <v/>
      </c>
      <c r="I8" s="79"/>
      <c r="J8" s="79"/>
      <c r="K8" s="77" t="s">
        <v>150</v>
      </c>
      <c r="L8" s="90" t="str">
        <f>IF(Januar!L8="","",Januar!L8)</f>
        <v/>
      </c>
      <c r="M8" s="90"/>
    </row>
    <row r="9" spans="1:13" ht="7.5" customHeight="1" x14ac:dyDescent="0.3">
      <c r="A9" s="60"/>
      <c r="B9" s="60"/>
      <c r="C9" s="60"/>
      <c r="D9" s="60"/>
      <c r="E9" s="60"/>
      <c r="F9" s="60"/>
      <c r="G9" s="60"/>
      <c r="H9" s="60"/>
      <c r="I9" s="60"/>
      <c r="J9" s="60"/>
      <c r="K9" s="60"/>
      <c r="L9" s="60"/>
      <c r="M9" s="68"/>
    </row>
    <row r="10" spans="1:13" ht="17.100000000000001" customHeight="1" x14ac:dyDescent="0.3">
      <c r="A10" s="24" t="s">
        <v>163</v>
      </c>
      <c r="B10" s="25"/>
      <c r="C10" s="25"/>
      <c r="D10" s="25"/>
      <c r="E10" s="25"/>
      <c r="F10" s="25"/>
      <c r="G10" s="25"/>
      <c r="H10" s="25"/>
      <c r="I10" s="25"/>
      <c r="J10" s="25"/>
      <c r="K10" s="26"/>
      <c r="L10" s="85" t="s">
        <v>139</v>
      </c>
      <c r="M10" s="86"/>
    </row>
    <row r="11" spans="1:13" ht="17.100000000000001" customHeight="1" x14ac:dyDescent="0.3">
      <c r="A11" s="27" t="s">
        <v>4</v>
      </c>
      <c r="B11" s="25" t="s">
        <v>86</v>
      </c>
      <c r="C11" s="25"/>
      <c r="D11" s="25"/>
      <c r="E11" s="25"/>
      <c r="F11" s="25"/>
      <c r="G11" s="25"/>
      <c r="H11" s="25"/>
      <c r="I11" s="25"/>
      <c r="J11" s="25"/>
      <c r="K11" s="26"/>
      <c r="L11" s="87"/>
      <c r="M11" s="88"/>
    </row>
    <row r="12" spans="1:13" ht="17.100000000000001" customHeight="1" x14ac:dyDescent="0.3">
      <c r="A12" s="28">
        <v>1.1000000000000001</v>
      </c>
      <c r="B12" s="25" t="s">
        <v>87</v>
      </c>
      <c r="C12" s="25"/>
      <c r="D12" s="25"/>
      <c r="E12" s="25"/>
      <c r="F12" s="25"/>
      <c r="G12" s="25"/>
      <c r="H12" s="25"/>
      <c r="I12" s="25"/>
      <c r="J12" s="25"/>
      <c r="K12" s="26"/>
      <c r="L12" s="29" t="s">
        <v>2</v>
      </c>
      <c r="M12" s="30"/>
    </row>
    <row r="13" spans="1:13" ht="17.100000000000001" customHeight="1" x14ac:dyDescent="0.3">
      <c r="A13" s="31">
        <v>1.2</v>
      </c>
      <c r="B13" s="25" t="s">
        <v>88</v>
      </c>
      <c r="C13" s="25"/>
      <c r="D13" s="25"/>
      <c r="E13" s="25"/>
      <c r="F13" s="25"/>
      <c r="G13" s="32"/>
      <c r="H13" s="25" t="s">
        <v>90</v>
      </c>
      <c r="I13" s="25"/>
      <c r="J13" s="25" t="s">
        <v>140</v>
      </c>
      <c r="K13" s="33"/>
      <c r="L13" s="34" t="s">
        <v>2</v>
      </c>
      <c r="M13" s="35">
        <f>K13*G13</f>
        <v>0</v>
      </c>
    </row>
    <row r="14" spans="1:13" ht="17.100000000000001" customHeight="1" x14ac:dyDescent="0.3">
      <c r="A14" s="31"/>
      <c r="B14" s="25" t="s">
        <v>70</v>
      </c>
      <c r="C14" s="32">
        <v>4</v>
      </c>
      <c r="D14" s="36" t="s">
        <v>79</v>
      </c>
      <c r="E14" s="25"/>
      <c r="F14" s="25"/>
      <c r="G14" s="37">
        <f>LOOKUP(C14,Q!A14:B15)</f>
        <v>8.3299999999999999E-2</v>
      </c>
      <c r="H14" s="25" t="s">
        <v>89</v>
      </c>
      <c r="I14" s="25"/>
      <c r="J14" s="25"/>
      <c r="K14" s="26"/>
      <c r="L14" s="29" t="s">
        <v>2</v>
      </c>
      <c r="M14" s="38">
        <f>M13*G14</f>
        <v>0</v>
      </c>
    </row>
    <row r="15" spans="1:13" ht="17.100000000000001" customHeight="1" x14ac:dyDescent="0.3">
      <c r="A15" s="31">
        <v>1.3</v>
      </c>
      <c r="B15" s="32"/>
      <c r="C15" s="32"/>
      <c r="D15" s="32"/>
      <c r="E15" s="32"/>
      <c r="F15" s="32"/>
      <c r="G15" s="32"/>
      <c r="H15" s="32"/>
      <c r="I15" s="32"/>
      <c r="J15" s="32"/>
      <c r="K15" s="33"/>
      <c r="L15" s="34" t="s">
        <v>2</v>
      </c>
      <c r="M15" s="30"/>
    </row>
    <row r="16" spans="1:13" ht="17.100000000000001" customHeight="1" x14ac:dyDescent="0.3">
      <c r="A16" s="28" t="s">
        <v>5</v>
      </c>
      <c r="B16" s="25" t="s">
        <v>91</v>
      </c>
      <c r="C16" s="25"/>
      <c r="D16" s="25"/>
      <c r="E16" s="25"/>
      <c r="F16" s="25"/>
      <c r="G16" s="25"/>
      <c r="H16" s="25"/>
      <c r="I16" s="25"/>
      <c r="J16" s="25"/>
      <c r="K16" s="26"/>
      <c r="L16" s="39"/>
      <c r="M16" s="35"/>
    </row>
    <row r="17" spans="1:13" ht="17.100000000000001" customHeight="1" x14ac:dyDescent="0.3">
      <c r="A17" s="31">
        <v>2.1</v>
      </c>
      <c r="B17" s="25" t="s">
        <v>45</v>
      </c>
      <c r="C17" s="25"/>
      <c r="D17" s="25"/>
      <c r="E17" s="25"/>
      <c r="F17" s="25"/>
      <c r="G17" s="40">
        <f>L61</f>
        <v>0</v>
      </c>
      <c r="H17" s="25" t="s">
        <v>90</v>
      </c>
      <c r="I17" s="25"/>
      <c r="J17" s="25" t="s">
        <v>141</v>
      </c>
      <c r="K17" s="41">
        <f>M12/227*1.25</f>
        <v>0</v>
      </c>
      <c r="L17" s="34" t="s">
        <v>2</v>
      </c>
      <c r="M17" s="35">
        <f>G17*K17</f>
        <v>0</v>
      </c>
    </row>
    <row r="18" spans="1:13" ht="17.100000000000001" customHeight="1" x14ac:dyDescent="0.3">
      <c r="A18" s="31">
        <v>2.2000000000000002</v>
      </c>
      <c r="B18" s="25" t="s">
        <v>93</v>
      </c>
      <c r="C18" s="25"/>
      <c r="D18" s="25"/>
      <c r="E18" s="25"/>
      <c r="F18" s="25"/>
      <c r="G18" s="32"/>
      <c r="H18" s="25" t="s">
        <v>92</v>
      </c>
      <c r="I18" s="25"/>
      <c r="J18" s="25" t="s">
        <v>140</v>
      </c>
      <c r="K18" s="42"/>
      <c r="L18" s="43" t="s">
        <v>2</v>
      </c>
      <c r="M18" s="35">
        <f>K18*G18</f>
        <v>0</v>
      </c>
    </row>
    <row r="19" spans="1:13" ht="17.100000000000001" customHeight="1" x14ac:dyDescent="0.3">
      <c r="A19" s="31">
        <v>2.2999999999999998</v>
      </c>
      <c r="B19" s="32"/>
      <c r="C19" s="32"/>
      <c r="D19" s="32"/>
      <c r="E19" s="32"/>
      <c r="F19" s="32"/>
      <c r="G19" s="32"/>
      <c r="H19" s="32"/>
      <c r="I19" s="32"/>
      <c r="J19" s="32"/>
      <c r="K19" s="33"/>
      <c r="L19" s="44" t="s">
        <v>2</v>
      </c>
      <c r="M19" s="30"/>
    </row>
    <row r="20" spans="1:13" ht="17.100000000000001" customHeight="1" x14ac:dyDescent="0.3">
      <c r="A20" s="45" t="s">
        <v>21</v>
      </c>
      <c r="B20" s="24" t="s">
        <v>94</v>
      </c>
      <c r="C20" s="25"/>
      <c r="D20" s="25"/>
      <c r="E20" s="25"/>
      <c r="F20" s="25"/>
      <c r="G20" s="25"/>
      <c r="H20" s="25"/>
      <c r="I20" s="25"/>
      <c r="J20" s="25"/>
      <c r="K20" s="26"/>
      <c r="L20" s="29" t="s">
        <v>22</v>
      </c>
      <c r="M20" s="35">
        <f>SUM(M12:M19)</f>
        <v>0</v>
      </c>
    </row>
    <row r="21" spans="1:13" ht="17.100000000000001" customHeight="1" x14ac:dyDescent="0.3">
      <c r="A21" s="28" t="s">
        <v>6</v>
      </c>
      <c r="B21" s="25" t="s">
        <v>95</v>
      </c>
      <c r="C21" s="25"/>
      <c r="D21" s="25"/>
      <c r="E21" s="25"/>
      <c r="F21" s="25"/>
      <c r="G21" s="32"/>
      <c r="H21" s="25" t="s">
        <v>92</v>
      </c>
      <c r="I21" s="25"/>
      <c r="J21" s="25" t="s">
        <v>140</v>
      </c>
      <c r="K21" s="33"/>
      <c r="L21" s="46" t="s">
        <v>2</v>
      </c>
      <c r="M21" s="47">
        <f>G21*K21</f>
        <v>0</v>
      </c>
    </row>
    <row r="22" spans="1:13" ht="17.100000000000001" customHeight="1" x14ac:dyDescent="0.3">
      <c r="A22" s="28" t="s">
        <v>7</v>
      </c>
      <c r="B22" s="25" t="s">
        <v>96</v>
      </c>
      <c r="C22" s="25"/>
      <c r="D22" s="25"/>
      <c r="E22" s="25"/>
      <c r="F22" s="25"/>
      <c r="G22" s="25"/>
      <c r="H22" s="25"/>
      <c r="I22" s="25"/>
      <c r="J22" s="25"/>
      <c r="K22" s="26"/>
      <c r="L22" s="39"/>
      <c r="M22" s="48"/>
    </row>
    <row r="23" spans="1:13" ht="17.100000000000001" customHeight="1" x14ac:dyDescent="0.3">
      <c r="A23" s="25">
        <v>5.0999999999999996</v>
      </c>
      <c r="B23" s="25" t="s">
        <v>97</v>
      </c>
      <c r="C23" s="25"/>
      <c r="D23" s="25"/>
      <c r="E23" s="25"/>
      <c r="F23" s="25"/>
      <c r="G23" s="25"/>
      <c r="H23" s="25"/>
      <c r="I23" s="25"/>
      <c r="J23" s="25"/>
      <c r="K23" s="26"/>
      <c r="L23" s="39"/>
      <c r="M23" s="48"/>
    </row>
    <row r="24" spans="1:13" ht="17.100000000000001" customHeight="1" x14ac:dyDescent="0.3">
      <c r="A24" s="49" t="s">
        <v>8</v>
      </c>
      <c r="B24" s="32"/>
      <c r="C24" s="25" t="s">
        <v>152</v>
      </c>
      <c r="D24" s="25"/>
      <c r="E24" s="25"/>
      <c r="F24" s="25"/>
      <c r="G24" s="25"/>
      <c r="H24" s="32" t="s">
        <v>51</v>
      </c>
      <c r="I24" s="25"/>
      <c r="J24" s="25" t="s">
        <v>140</v>
      </c>
      <c r="K24" s="50">
        <v>215</v>
      </c>
      <c r="L24" s="34" t="s">
        <v>2</v>
      </c>
      <c r="M24" s="35">
        <f>B24*K24</f>
        <v>0</v>
      </c>
    </row>
    <row r="25" spans="1:13" ht="17.100000000000001" customHeight="1" x14ac:dyDescent="0.3">
      <c r="A25" s="49" t="s">
        <v>8</v>
      </c>
      <c r="B25" s="32"/>
      <c r="C25" s="25" t="s">
        <v>153</v>
      </c>
      <c r="D25" s="25"/>
      <c r="E25" s="25"/>
      <c r="F25" s="25"/>
      <c r="G25" s="25"/>
      <c r="H25" s="32" t="str">
        <f>H24</f>
        <v>Talgebiet</v>
      </c>
      <c r="I25" s="25"/>
      <c r="J25" s="25" t="s">
        <v>140</v>
      </c>
      <c r="K25" s="50">
        <v>268</v>
      </c>
      <c r="L25" s="34" t="s">
        <v>2</v>
      </c>
      <c r="M25" s="35">
        <f>B25*K25</f>
        <v>0</v>
      </c>
    </row>
    <row r="26" spans="1:13" ht="17.100000000000001" customHeight="1" x14ac:dyDescent="0.3">
      <c r="A26" s="49" t="s">
        <v>9</v>
      </c>
      <c r="B26" s="32"/>
      <c r="C26" s="25" t="s">
        <v>41</v>
      </c>
      <c r="D26" s="25"/>
      <c r="E26" s="25"/>
      <c r="F26" s="25"/>
      <c r="G26" s="25"/>
      <c r="H26" s="25"/>
      <c r="I26" s="25"/>
      <c r="J26" s="25" t="s">
        <v>140</v>
      </c>
      <c r="K26" s="50">
        <v>100</v>
      </c>
      <c r="L26" s="34" t="s">
        <v>2</v>
      </c>
      <c r="M26" s="35">
        <f>B26*K26</f>
        <v>0</v>
      </c>
    </row>
    <row r="27" spans="1:13" ht="17.100000000000001" customHeight="1" x14ac:dyDescent="0.3">
      <c r="A27" s="45" t="s">
        <v>20</v>
      </c>
      <c r="B27" s="24" t="s">
        <v>98</v>
      </c>
      <c r="C27" s="25"/>
      <c r="D27" s="25"/>
      <c r="E27" s="25"/>
      <c r="F27" s="25"/>
      <c r="G27" s="25"/>
      <c r="H27" s="25"/>
      <c r="I27" s="25"/>
      <c r="J27" s="25"/>
      <c r="K27" s="26"/>
      <c r="L27" s="29" t="s">
        <v>22</v>
      </c>
      <c r="M27" s="35">
        <f>SUM(M20:M26)</f>
        <v>0</v>
      </c>
    </row>
    <row r="28" spans="1:13" ht="17.100000000000001" customHeight="1" x14ac:dyDescent="0.3">
      <c r="A28" s="51" t="s">
        <v>10</v>
      </c>
      <c r="B28" s="25" t="s">
        <v>99</v>
      </c>
      <c r="C28" s="25"/>
      <c r="D28" s="25"/>
      <c r="E28" s="25"/>
      <c r="F28" s="25"/>
      <c r="G28" s="25"/>
      <c r="H28" s="25"/>
      <c r="I28" s="25"/>
      <c r="J28" s="25"/>
      <c r="K28" s="26"/>
      <c r="L28" s="52"/>
      <c r="M28" s="53"/>
    </row>
    <row r="29" spans="1:13" ht="17.100000000000001" customHeight="1" x14ac:dyDescent="0.3">
      <c r="A29" s="25">
        <v>7.1</v>
      </c>
      <c r="B29" s="54" t="s">
        <v>100</v>
      </c>
      <c r="C29" s="25"/>
      <c r="D29" s="25"/>
      <c r="E29" s="25"/>
      <c r="F29" s="25"/>
      <c r="G29" s="25"/>
      <c r="H29" s="25"/>
      <c r="I29" s="25"/>
      <c r="J29" s="25"/>
      <c r="K29" s="26"/>
      <c r="L29" s="39"/>
      <c r="M29" s="55"/>
    </row>
    <row r="30" spans="1:13" ht="17.100000000000001" customHeight="1" x14ac:dyDescent="0.3">
      <c r="A30" s="25">
        <v>7.2</v>
      </c>
      <c r="B30" s="32"/>
      <c r="C30" s="32"/>
      <c r="D30" s="32"/>
      <c r="E30" s="32"/>
      <c r="F30" s="32"/>
      <c r="G30" s="32"/>
      <c r="H30" s="32"/>
      <c r="I30" s="32"/>
      <c r="J30" s="32"/>
      <c r="K30" s="33"/>
      <c r="L30" s="56"/>
      <c r="M30" s="30"/>
    </row>
    <row r="31" spans="1:13" ht="17.100000000000001" customHeight="1" x14ac:dyDescent="0.3">
      <c r="A31" s="24" t="s">
        <v>101</v>
      </c>
      <c r="B31" s="24"/>
      <c r="C31" s="24"/>
      <c r="D31" s="24"/>
      <c r="E31" s="24"/>
      <c r="F31" s="24"/>
      <c r="G31" s="24"/>
      <c r="H31" s="24"/>
      <c r="I31" s="24"/>
      <c r="J31" s="24"/>
      <c r="K31" s="24"/>
      <c r="L31" s="57"/>
      <c r="M31" s="58"/>
    </row>
    <row r="32" spans="1:13" ht="17.100000000000001" customHeight="1" x14ac:dyDescent="0.3">
      <c r="A32" s="51" t="s">
        <v>11</v>
      </c>
      <c r="B32" s="25" t="s">
        <v>102</v>
      </c>
      <c r="C32" s="25"/>
      <c r="D32" s="25"/>
      <c r="E32" s="25"/>
      <c r="F32" s="25"/>
      <c r="G32" s="25"/>
      <c r="H32" s="32">
        <v>6.4</v>
      </c>
      <c r="I32" s="25" t="s">
        <v>115</v>
      </c>
      <c r="J32" s="25"/>
      <c r="K32" s="25"/>
      <c r="L32" s="29" t="s">
        <v>3</v>
      </c>
      <c r="M32" s="38">
        <f>M20*H32/100</f>
        <v>0</v>
      </c>
    </row>
    <row r="33" spans="1:13" ht="17.100000000000001" customHeight="1" x14ac:dyDescent="0.3">
      <c r="A33" s="51" t="s">
        <v>12</v>
      </c>
      <c r="B33" s="25" t="s">
        <v>103</v>
      </c>
      <c r="C33" s="25"/>
      <c r="D33" s="25"/>
      <c r="E33" s="25"/>
      <c r="F33" s="25"/>
      <c r="G33" s="25"/>
      <c r="H33" s="32">
        <v>1.607</v>
      </c>
      <c r="I33" s="25" t="s">
        <v>115</v>
      </c>
      <c r="J33" s="25"/>
      <c r="K33" s="25"/>
      <c r="L33" s="29" t="s">
        <v>3</v>
      </c>
      <c r="M33" s="35">
        <f>M20*H33/100</f>
        <v>0</v>
      </c>
    </row>
    <row r="34" spans="1:13" ht="17.100000000000001" customHeight="1" x14ac:dyDescent="0.3">
      <c r="A34" s="51" t="s">
        <v>13</v>
      </c>
      <c r="B34" s="25" t="s">
        <v>104</v>
      </c>
      <c r="C34" s="25"/>
      <c r="D34" s="25"/>
      <c r="E34" s="25"/>
      <c r="F34" s="25"/>
      <c r="G34" s="25"/>
      <c r="H34" s="25"/>
      <c r="I34" s="25"/>
      <c r="J34" s="25"/>
      <c r="K34" s="25"/>
      <c r="L34" s="29" t="s">
        <v>3</v>
      </c>
      <c r="M34" s="59"/>
    </row>
    <row r="35" spans="1:13" ht="17.100000000000001" customHeight="1" x14ac:dyDescent="0.3">
      <c r="A35" s="51" t="s">
        <v>14</v>
      </c>
      <c r="B35" s="25" t="s">
        <v>105</v>
      </c>
      <c r="C35" s="25"/>
      <c r="D35" s="25"/>
      <c r="E35" s="25"/>
      <c r="F35" s="25"/>
      <c r="G35" s="25"/>
      <c r="H35" s="32">
        <v>0.35</v>
      </c>
      <c r="I35" s="25" t="s">
        <v>116</v>
      </c>
      <c r="J35" s="25"/>
      <c r="K35" s="25"/>
      <c r="L35" s="29" t="s">
        <v>3</v>
      </c>
      <c r="M35" s="35">
        <f>(M20+M21)*H35/100</f>
        <v>0</v>
      </c>
    </row>
    <row r="36" spans="1:13" ht="17.100000000000001" customHeight="1" x14ac:dyDescent="0.3">
      <c r="A36" s="51" t="s">
        <v>15</v>
      </c>
      <c r="B36" s="25" t="s">
        <v>106</v>
      </c>
      <c r="C36" s="25"/>
      <c r="D36" s="25"/>
      <c r="E36" s="25" t="s">
        <v>110</v>
      </c>
      <c r="F36" s="60"/>
      <c r="G36" s="25"/>
      <c r="H36" s="25"/>
      <c r="I36" s="25"/>
      <c r="J36" s="25"/>
      <c r="K36" s="61"/>
      <c r="L36" s="29" t="s">
        <v>3</v>
      </c>
      <c r="M36" s="35">
        <f>M20*K36/100</f>
        <v>0</v>
      </c>
    </row>
    <row r="37" spans="1:13" ht="17.100000000000001" customHeight="1" x14ac:dyDescent="0.3">
      <c r="A37" s="51" t="s">
        <v>16</v>
      </c>
      <c r="B37" s="25" t="s">
        <v>107</v>
      </c>
      <c r="C37" s="25"/>
      <c r="D37" s="25"/>
      <c r="E37" s="25" t="s">
        <v>111</v>
      </c>
      <c r="F37" s="25"/>
      <c r="G37" s="25"/>
      <c r="H37" s="25"/>
      <c r="I37" s="25"/>
      <c r="J37" s="25"/>
      <c r="K37" s="61"/>
      <c r="L37" s="29" t="s">
        <v>3</v>
      </c>
      <c r="M37" s="35">
        <f>M27*K37/100</f>
        <v>0</v>
      </c>
    </row>
    <row r="38" spans="1:13" ht="17.100000000000001" customHeight="1" x14ac:dyDescent="0.3">
      <c r="A38" s="51" t="s">
        <v>17</v>
      </c>
      <c r="B38" s="25" t="s">
        <v>108</v>
      </c>
      <c r="C38" s="25"/>
      <c r="D38" s="25"/>
      <c r="E38" s="25"/>
      <c r="F38" s="25"/>
      <c r="G38" s="25"/>
      <c r="H38" s="25"/>
      <c r="I38" s="25"/>
      <c r="J38" s="25"/>
      <c r="K38" s="25"/>
      <c r="L38" s="29"/>
      <c r="M38" s="35"/>
    </row>
    <row r="39" spans="1:13" ht="17.100000000000001" customHeight="1" x14ac:dyDescent="0.3">
      <c r="A39" s="28">
        <v>14.1</v>
      </c>
      <c r="B39" s="25" t="s">
        <v>154</v>
      </c>
      <c r="C39" s="25"/>
      <c r="D39" s="25"/>
      <c r="E39" s="25"/>
      <c r="F39" s="32" t="s">
        <v>43</v>
      </c>
      <c r="G39" s="25"/>
      <c r="H39" s="25"/>
      <c r="I39" s="25"/>
      <c r="J39" s="25" t="s">
        <v>140</v>
      </c>
      <c r="K39" s="62" t="str">
        <f>IF(F39="Ja",345,"")</f>
        <v/>
      </c>
      <c r="L39" s="34" t="s">
        <v>3</v>
      </c>
      <c r="M39" s="35" t="str">
        <f>K39</f>
        <v/>
      </c>
    </row>
    <row r="40" spans="1:13" ht="17.100000000000001" customHeight="1" x14ac:dyDescent="0.3">
      <c r="A40" s="31">
        <v>14.2</v>
      </c>
      <c r="B40" s="25" t="s">
        <v>109</v>
      </c>
      <c r="C40" s="25"/>
      <c r="D40" s="25"/>
      <c r="E40" s="25"/>
      <c r="F40" s="63"/>
      <c r="G40" s="25" t="s">
        <v>112</v>
      </c>
      <c r="H40" s="25"/>
      <c r="I40" s="25"/>
      <c r="J40" s="25" t="s">
        <v>140</v>
      </c>
      <c r="K40" s="64">
        <v>3.5</v>
      </c>
      <c r="L40" s="34" t="s">
        <v>3</v>
      </c>
      <c r="M40" s="35">
        <f t="shared" ref="M40:M42" si="0">F40*K40</f>
        <v>0</v>
      </c>
    </row>
    <row r="41" spans="1:13" ht="17.100000000000001" customHeight="1" x14ac:dyDescent="0.3">
      <c r="A41" s="25"/>
      <c r="B41" s="25"/>
      <c r="C41" s="25"/>
      <c r="D41" s="25"/>
      <c r="E41" s="25"/>
      <c r="F41" s="32"/>
      <c r="G41" s="25" t="s">
        <v>113</v>
      </c>
      <c r="H41" s="25"/>
      <c r="I41" s="25"/>
      <c r="J41" s="25" t="s">
        <v>140</v>
      </c>
      <c r="K41" s="64">
        <v>10</v>
      </c>
      <c r="L41" s="34" t="s">
        <v>3</v>
      </c>
      <c r="M41" s="35">
        <f t="shared" si="0"/>
        <v>0</v>
      </c>
    </row>
    <row r="42" spans="1:13" ht="17.100000000000001" customHeight="1" x14ac:dyDescent="0.3">
      <c r="A42" s="25"/>
      <c r="B42" s="25"/>
      <c r="C42" s="25"/>
      <c r="D42" s="25"/>
      <c r="E42" s="25"/>
      <c r="F42" s="32"/>
      <c r="G42" s="25" t="s">
        <v>114</v>
      </c>
      <c r="H42" s="25"/>
      <c r="I42" s="25"/>
      <c r="J42" s="25" t="s">
        <v>140</v>
      </c>
      <c r="K42" s="64">
        <v>8</v>
      </c>
      <c r="L42" s="34" t="s">
        <v>3</v>
      </c>
      <c r="M42" s="35">
        <f t="shared" si="0"/>
        <v>0</v>
      </c>
    </row>
    <row r="43" spans="1:13" ht="17.100000000000001" customHeight="1" x14ac:dyDescent="0.3">
      <c r="A43" s="51" t="s">
        <v>18</v>
      </c>
      <c r="B43" s="25" t="s">
        <v>155</v>
      </c>
      <c r="C43" s="25"/>
      <c r="D43" s="25"/>
      <c r="E43" s="25"/>
      <c r="F43" s="25"/>
      <c r="G43" s="25"/>
      <c r="H43" s="25"/>
      <c r="I43" s="25"/>
      <c r="J43" s="25"/>
      <c r="K43" s="25"/>
      <c r="L43" s="29" t="s">
        <v>3</v>
      </c>
      <c r="M43" s="48"/>
    </row>
    <row r="44" spans="1:13" ht="17.100000000000001" customHeight="1" x14ac:dyDescent="0.3">
      <c r="A44" s="51" t="s">
        <v>19</v>
      </c>
      <c r="B44" s="32" t="s">
        <v>137</v>
      </c>
      <c r="C44" s="32"/>
      <c r="D44" s="32"/>
      <c r="E44" s="32"/>
      <c r="F44" s="32"/>
      <c r="G44" s="32"/>
      <c r="H44" s="32"/>
      <c r="I44" s="32"/>
      <c r="J44" s="32"/>
      <c r="K44" s="32"/>
      <c r="L44" s="44" t="s">
        <v>3</v>
      </c>
      <c r="M44" s="30"/>
    </row>
    <row r="45" spans="1:13" ht="17.100000000000001" customHeight="1" x14ac:dyDescent="0.3">
      <c r="A45" s="24" t="s">
        <v>118</v>
      </c>
      <c r="B45" s="25"/>
      <c r="C45" s="25"/>
      <c r="D45" s="25"/>
      <c r="E45" s="25"/>
      <c r="F45" s="25"/>
      <c r="G45" s="25"/>
      <c r="H45" s="25"/>
      <c r="I45" s="25"/>
      <c r="J45" s="25"/>
      <c r="K45" s="25"/>
      <c r="L45" s="39"/>
      <c r="M45" s="65">
        <f>M27-SUM(M32:M44)</f>
        <v>0</v>
      </c>
    </row>
    <row r="46" spans="1:13" ht="9" customHeight="1" x14ac:dyDescent="0.3">
      <c r="A46" s="60"/>
      <c r="B46" s="60"/>
      <c r="C46" s="60"/>
      <c r="D46" s="60"/>
      <c r="E46" s="60"/>
      <c r="F46" s="60"/>
      <c r="G46" s="60"/>
      <c r="H46" s="60"/>
      <c r="I46" s="60"/>
      <c r="J46" s="60"/>
      <c r="K46" s="60"/>
      <c r="L46" s="60"/>
      <c r="M46" s="66"/>
    </row>
    <row r="47" spans="1:13" ht="17.100000000000001" customHeight="1" x14ac:dyDescent="0.3">
      <c r="A47" s="67" t="s">
        <v>117</v>
      </c>
      <c r="B47" s="60"/>
      <c r="C47" s="60"/>
      <c r="D47" s="60"/>
      <c r="E47" s="60"/>
      <c r="F47" s="60"/>
      <c r="G47" s="60"/>
      <c r="H47" s="60"/>
      <c r="I47" s="60"/>
      <c r="J47" s="60"/>
      <c r="K47" s="60"/>
      <c r="L47" s="60"/>
      <c r="M47" s="68"/>
    </row>
    <row r="48" spans="1:13" ht="6" customHeight="1" x14ac:dyDescent="0.3">
      <c r="A48" s="60"/>
      <c r="B48" s="60"/>
      <c r="C48" s="60"/>
      <c r="D48" s="60"/>
      <c r="E48" s="60"/>
      <c r="F48" s="60"/>
      <c r="G48" s="60"/>
      <c r="H48" s="60"/>
      <c r="I48" s="60"/>
      <c r="J48" s="60"/>
      <c r="K48" s="60"/>
      <c r="L48" s="60"/>
      <c r="M48" s="68"/>
    </row>
    <row r="49" spans="1:13" s="1" customFormat="1" ht="33" x14ac:dyDescent="0.3">
      <c r="A49" s="69"/>
      <c r="B49" s="70" t="s">
        <v>24</v>
      </c>
      <c r="C49" s="70" t="s">
        <v>25</v>
      </c>
      <c r="D49" s="70" t="s">
        <v>45</v>
      </c>
      <c r="E49" s="69"/>
      <c r="F49" s="70" t="str">
        <f>B49</f>
        <v>Freitage</v>
      </c>
      <c r="G49" s="70" t="str">
        <f>C49</f>
        <v>Ferientage</v>
      </c>
      <c r="H49" s="70" t="s">
        <v>45</v>
      </c>
      <c r="I49" s="69"/>
      <c r="J49" s="70" t="str">
        <f>B49</f>
        <v>Freitage</v>
      </c>
      <c r="K49" s="70" t="str">
        <f>C49</f>
        <v>Ferientage</v>
      </c>
      <c r="L49" s="83" t="s">
        <v>45</v>
      </c>
      <c r="M49" s="84"/>
    </row>
    <row r="50" spans="1:13" ht="17.100000000000001" customHeight="1" x14ac:dyDescent="0.3">
      <c r="A50" s="69">
        <v>1</v>
      </c>
      <c r="B50" s="71"/>
      <c r="C50" s="71"/>
      <c r="D50" s="71"/>
      <c r="E50" s="69">
        <v>11</v>
      </c>
      <c r="F50" s="71"/>
      <c r="G50" s="71"/>
      <c r="H50" s="71"/>
      <c r="I50" s="69">
        <v>21</v>
      </c>
      <c r="J50" s="71"/>
      <c r="K50" s="71"/>
      <c r="L50" s="81"/>
      <c r="M50" s="82"/>
    </row>
    <row r="51" spans="1:13" ht="17.100000000000001" customHeight="1" x14ac:dyDescent="0.3">
      <c r="A51" s="69">
        <v>2</v>
      </c>
      <c r="B51" s="71"/>
      <c r="C51" s="71"/>
      <c r="D51" s="71"/>
      <c r="E51" s="69">
        <v>12</v>
      </c>
      <c r="F51" s="71"/>
      <c r="G51" s="71"/>
      <c r="H51" s="71"/>
      <c r="I51" s="69">
        <v>22</v>
      </c>
      <c r="J51" s="71"/>
      <c r="K51" s="71"/>
      <c r="L51" s="81"/>
      <c r="M51" s="82"/>
    </row>
    <row r="52" spans="1:13" ht="17.100000000000001" customHeight="1" x14ac:dyDescent="0.3">
      <c r="A52" s="69">
        <v>3</v>
      </c>
      <c r="B52" s="71"/>
      <c r="C52" s="71"/>
      <c r="D52" s="71"/>
      <c r="E52" s="69">
        <v>13</v>
      </c>
      <c r="F52" s="71"/>
      <c r="G52" s="71"/>
      <c r="H52" s="71"/>
      <c r="I52" s="69">
        <v>23</v>
      </c>
      <c r="J52" s="71"/>
      <c r="K52" s="71"/>
      <c r="L52" s="81"/>
      <c r="M52" s="82"/>
    </row>
    <row r="53" spans="1:13" ht="17.100000000000001" customHeight="1" x14ac:dyDescent="0.3">
      <c r="A53" s="69">
        <v>4</v>
      </c>
      <c r="B53" s="71"/>
      <c r="C53" s="71"/>
      <c r="D53" s="71"/>
      <c r="E53" s="69">
        <v>14</v>
      </c>
      <c r="F53" s="71"/>
      <c r="G53" s="71"/>
      <c r="H53" s="71"/>
      <c r="I53" s="69">
        <v>24</v>
      </c>
      <c r="J53" s="71"/>
      <c r="K53" s="71"/>
      <c r="L53" s="81"/>
      <c r="M53" s="82"/>
    </row>
    <row r="54" spans="1:13" ht="17.100000000000001" customHeight="1" x14ac:dyDescent="0.3">
      <c r="A54" s="69">
        <v>5</v>
      </c>
      <c r="B54" s="71"/>
      <c r="C54" s="71"/>
      <c r="D54" s="71"/>
      <c r="E54" s="69">
        <v>15</v>
      </c>
      <c r="F54" s="71"/>
      <c r="G54" s="71"/>
      <c r="H54" s="71"/>
      <c r="I54" s="69">
        <v>25</v>
      </c>
      <c r="J54" s="71"/>
      <c r="K54" s="71"/>
      <c r="L54" s="81"/>
      <c r="M54" s="82"/>
    </row>
    <row r="55" spans="1:13" ht="17.100000000000001" customHeight="1" x14ac:dyDescent="0.3">
      <c r="A55" s="69">
        <v>6</v>
      </c>
      <c r="B55" s="71"/>
      <c r="C55" s="71"/>
      <c r="D55" s="71"/>
      <c r="E55" s="69">
        <v>16</v>
      </c>
      <c r="F55" s="71"/>
      <c r="G55" s="71"/>
      <c r="H55" s="71"/>
      <c r="I55" s="69">
        <v>26</v>
      </c>
      <c r="J55" s="71"/>
      <c r="K55" s="71"/>
      <c r="L55" s="81"/>
      <c r="M55" s="82"/>
    </row>
    <row r="56" spans="1:13" ht="17.100000000000001" customHeight="1" x14ac:dyDescent="0.3">
      <c r="A56" s="69">
        <v>7</v>
      </c>
      <c r="B56" s="71"/>
      <c r="C56" s="71"/>
      <c r="D56" s="71"/>
      <c r="E56" s="69">
        <v>17</v>
      </c>
      <c r="F56" s="71"/>
      <c r="G56" s="71"/>
      <c r="H56" s="71"/>
      <c r="I56" s="69">
        <v>27</v>
      </c>
      <c r="J56" s="71"/>
      <c r="K56" s="71"/>
      <c r="L56" s="81"/>
      <c r="M56" s="82"/>
    </row>
    <row r="57" spans="1:13" ht="17.100000000000001" customHeight="1" x14ac:dyDescent="0.3">
      <c r="A57" s="69">
        <v>8</v>
      </c>
      <c r="B57" s="71"/>
      <c r="C57" s="71"/>
      <c r="D57" s="71"/>
      <c r="E57" s="69">
        <v>18</v>
      </c>
      <c r="F57" s="71"/>
      <c r="G57" s="71"/>
      <c r="H57" s="71"/>
      <c r="I57" s="69">
        <v>28</v>
      </c>
      <c r="J57" s="71"/>
      <c r="K57" s="71"/>
      <c r="L57" s="81"/>
      <c r="M57" s="82"/>
    </row>
    <row r="58" spans="1:13" ht="17.100000000000001" customHeight="1" x14ac:dyDescent="0.3">
      <c r="A58" s="69">
        <v>9</v>
      </c>
      <c r="B58" s="71"/>
      <c r="C58" s="71"/>
      <c r="D58" s="71"/>
      <c r="E58" s="69">
        <v>19</v>
      </c>
      <c r="F58" s="71"/>
      <c r="G58" s="71"/>
      <c r="H58" s="71"/>
      <c r="I58" s="69">
        <v>29</v>
      </c>
      <c r="J58" s="71"/>
      <c r="K58" s="71"/>
      <c r="L58" s="81"/>
      <c r="M58" s="82"/>
    </row>
    <row r="59" spans="1:13" ht="17.100000000000001" customHeight="1" x14ac:dyDescent="0.3">
      <c r="A59" s="69">
        <v>10</v>
      </c>
      <c r="B59" s="71"/>
      <c r="C59" s="71"/>
      <c r="D59" s="71"/>
      <c r="E59" s="69">
        <v>20</v>
      </c>
      <c r="F59" s="71"/>
      <c r="G59" s="71"/>
      <c r="H59" s="71"/>
      <c r="I59" s="69">
        <v>30</v>
      </c>
      <c r="J59" s="71"/>
      <c r="K59" s="71"/>
      <c r="L59" s="81"/>
      <c r="M59" s="82"/>
    </row>
    <row r="60" spans="1:13" ht="17.100000000000001" customHeight="1" x14ac:dyDescent="0.3">
      <c r="A60" s="60"/>
      <c r="B60" s="60"/>
      <c r="C60" s="60"/>
      <c r="D60" s="60"/>
      <c r="E60" s="60"/>
      <c r="F60" s="60"/>
      <c r="G60" s="60"/>
      <c r="H60" s="60"/>
      <c r="I60" s="69">
        <v>31</v>
      </c>
      <c r="J60" s="71"/>
      <c r="K60" s="71"/>
      <c r="L60" s="81"/>
      <c r="M60" s="82"/>
    </row>
    <row r="61" spans="1:13" ht="17.100000000000001" customHeight="1" x14ac:dyDescent="0.3">
      <c r="A61" s="60"/>
      <c r="B61" s="72" t="s">
        <v>156</v>
      </c>
      <c r="C61" s="73">
        <f ca="1">TODAY()</f>
        <v>46079</v>
      </c>
      <c r="D61" s="60"/>
      <c r="E61" s="60"/>
      <c r="F61" s="60"/>
      <c r="G61" s="60"/>
      <c r="H61" s="74" t="s">
        <v>0</v>
      </c>
      <c r="I61" s="75"/>
      <c r="J61" s="75">
        <f>SUM(B50:B59)+SUM(F50:F59)+SUM(J50:J60)</f>
        <v>0</v>
      </c>
      <c r="K61" s="75">
        <f>SUM(C50:C59)+SUM(G50:G59)+SUM(K50:K60)</f>
        <v>0</v>
      </c>
      <c r="L61" s="92">
        <f>SUM(D50:D59)+SUM(H50:H59)+SUM(L50:M60)</f>
        <v>0</v>
      </c>
      <c r="M61" s="93"/>
    </row>
    <row r="62" spans="1:13" ht="17.100000000000001" customHeight="1" x14ac:dyDescent="0.3">
      <c r="A62" s="60"/>
      <c r="B62" s="72"/>
      <c r="C62" s="73"/>
      <c r="D62" s="60"/>
      <c r="E62" s="60"/>
      <c r="F62" s="60"/>
      <c r="G62" s="60"/>
      <c r="H62" s="74"/>
      <c r="I62" s="74"/>
      <c r="J62" s="74"/>
      <c r="K62" s="74"/>
      <c r="L62" s="76"/>
      <c r="M62" s="76"/>
    </row>
    <row r="63" spans="1:13" ht="17.100000000000001" customHeight="1" x14ac:dyDescent="0.3">
      <c r="A63" s="60"/>
      <c r="B63" s="60"/>
      <c r="C63" s="60"/>
      <c r="D63" s="60"/>
      <c r="E63" s="60"/>
      <c r="F63" s="60"/>
      <c r="G63" s="60"/>
      <c r="H63" s="60"/>
      <c r="I63" s="60"/>
      <c r="J63" s="60"/>
      <c r="K63" s="60"/>
      <c r="L63" s="60"/>
      <c r="M63" s="68"/>
    </row>
    <row r="64" spans="1:13" ht="17.100000000000001" customHeight="1" x14ac:dyDescent="0.3">
      <c r="A64" s="60" t="s">
        <v>1</v>
      </c>
      <c r="B64" s="60"/>
      <c r="C64" s="60"/>
      <c r="D64" s="60"/>
      <c r="E64" s="60"/>
      <c r="F64" s="60"/>
      <c r="G64" s="60" t="s">
        <v>1</v>
      </c>
      <c r="H64" s="60"/>
      <c r="I64" s="60"/>
      <c r="J64" s="60"/>
      <c r="K64" s="60"/>
      <c r="L64" s="60"/>
      <c r="M64" s="68"/>
    </row>
    <row r="65" spans="1:13" ht="17.100000000000001" customHeight="1" x14ac:dyDescent="0.3">
      <c r="A65" s="60" t="s">
        <v>119</v>
      </c>
      <c r="B65" s="60"/>
      <c r="C65" s="60"/>
      <c r="D65" s="60"/>
      <c r="E65" s="60"/>
      <c r="F65" s="60"/>
      <c r="G65" s="60" t="s">
        <v>120</v>
      </c>
      <c r="H65" s="60"/>
      <c r="I65" s="60"/>
      <c r="J65" s="60"/>
      <c r="K65" s="60"/>
      <c r="L65" s="60"/>
      <c r="M65" s="68"/>
    </row>
    <row r="66" spans="1:13" ht="17.100000000000001" customHeight="1" x14ac:dyDescent="0.2"/>
  </sheetData>
  <mergeCells count="27">
    <mergeCell ref="L60:M60"/>
    <mergeCell ref="L61:M61"/>
    <mergeCell ref="L54:M54"/>
    <mergeCell ref="L55:M55"/>
    <mergeCell ref="L56:M56"/>
    <mergeCell ref="L57:M57"/>
    <mergeCell ref="L58:M58"/>
    <mergeCell ref="L59:M59"/>
    <mergeCell ref="L53:M53"/>
    <mergeCell ref="H6:J6"/>
    <mergeCell ref="C7:E7"/>
    <mergeCell ref="H7:J7"/>
    <mergeCell ref="L7:M7"/>
    <mergeCell ref="C8:E8"/>
    <mergeCell ref="H8:J8"/>
    <mergeCell ref="L8:M8"/>
    <mergeCell ref="L10:M11"/>
    <mergeCell ref="L49:M49"/>
    <mergeCell ref="L50:M50"/>
    <mergeCell ref="L51:M51"/>
    <mergeCell ref="L52:M52"/>
    <mergeCell ref="C3:E3"/>
    <mergeCell ref="H3:J3"/>
    <mergeCell ref="C4:E4"/>
    <mergeCell ref="H4:J4"/>
    <mergeCell ref="C5:E5"/>
    <mergeCell ref="H5:J5"/>
  </mergeCells>
  <pageMargins left="0.70866141732283472" right="0.70866141732283472" top="0.78740157480314965" bottom="0.78740157480314965" header="0.31496062992125984" footer="0.31496062992125984"/>
  <pageSetup paperSize="9" scale="64" fitToHeight="0" orientation="portrait" r:id="rId1"/>
  <headerFooter>
    <oddHeader>&amp;C&amp;G</oddHead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Q!$A$2:$A$3</xm:f>
          </x14:formula1>
          <xm:sqref>F39</xm:sqref>
        </x14:dataValidation>
        <x14:dataValidation type="list" allowBlank="1" showInputMessage="1" showErrorMessage="1" xr:uid="{00000000-0002-0000-0500-000001000000}">
          <x14:formula1>
            <xm:f>Q!$A$5:$A$6</xm:f>
          </x14:formula1>
          <xm:sqref>H24</xm:sqref>
        </x14:dataValidation>
        <x14:dataValidation type="list" allowBlank="1" showInputMessage="1" showErrorMessage="1" xr:uid="{00000000-0002-0000-0500-000002000000}">
          <x14:formula1>
            <xm:f>Q!$A$14:$A$15</xm:f>
          </x14:formula1>
          <xm:sqref>C14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66"/>
  <sheetViews>
    <sheetView view="pageLayout" topLeftCell="A48" zoomScaleNormal="85" workbookViewId="0">
      <selection activeCell="I35" sqref="I35"/>
    </sheetView>
  </sheetViews>
  <sheetFormatPr baseColWidth="10" defaultRowHeight="12.75" x14ac:dyDescent="0.2"/>
  <cols>
    <col min="1" max="1" width="4.83203125" customWidth="1"/>
    <col min="2" max="2" width="15.83203125" customWidth="1"/>
    <col min="3" max="3" width="16.6640625" customWidth="1"/>
    <col min="4" max="4" width="12" customWidth="1"/>
    <col min="5" max="5" width="4.83203125" customWidth="1"/>
    <col min="6" max="6" width="15.83203125" customWidth="1"/>
    <col min="7" max="7" width="17" customWidth="1"/>
    <col min="8" max="8" width="13.33203125" customWidth="1"/>
    <col min="9" max="9" width="4.83203125" customWidth="1"/>
    <col min="10" max="10" width="15.83203125" customWidth="1"/>
    <col min="11" max="11" width="16.5" customWidth="1"/>
    <col min="12" max="12" width="3.6640625" customWidth="1"/>
    <col min="13" max="13" width="17" style="4" customWidth="1"/>
  </cols>
  <sheetData>
    <row r="1" spans="1:13" ht="25.5" x14ac:dyDescent="0.35">
      <c r="A1" s="6" t="s">
        <v>49</v>
      </c>
      <c r="B1" s="6"/>
      <c r="C1" s="6"/>
      <c r="D1" s="6"/>
      <c r="E1" s="6"/>
      <c r="F1" s="6"/>
      <c r="G1" s="6"/>
      <c r="H1" s="6"/>
      <c r="I1" s="6"/>
      <c r="J1" s="6"/>
      <c r="K1" s="6"/>
      <c r="L1" s="7" t="s">
        <v>60</v>
      </c>
      <c r="M1" s="21">
        <v>2026</v>
      </c>
    </row>
    <row r="2" spans="1:13" ht="6.75" customHeight="1" x14ac:dyDescent="0.2">
      <c r="A2" s="8"/>
      <c r="B2" s="8"/>
      <c r="C2" s="8"/>
      <c r="D2" s="8"/>
      <c r="E2" s="8"/>
      <c r="F2" s="8"/>
      <c r="G2" s="8"/>
      <c r="H2" s="8"/>
      <c r="I2" s="8"/>
      <c r="J2" s="8"/>
      <c r="K2" s="8"/>
      <c r="L2" s="8"/>
      <c r="M2" s="9"/>
    </row>
    <row r="3" spans="1:13" ht="17.100000000000001" customHeight="1" x14ac:dyDescent="0.3">
      <c r="A3" s="60" t="s">
        <v>80</v>
      </c>
      <c r="B3" s="60"/>
      <c r="C3" s="80" t="str">
        <f>IF(Januar!C3="","",Januar!C3)</f>
        <v/>
      </c>
      <c r="D3" s="80"/>
      <c r="E3" s="80"/>
      <c r="F3" s="60"/>
      <c r="G3" s="60" t="s">
        <v>85</v>
      </c>
      <c r="H3" s="79" t="str">
        <f>IF(Januar!H3="","",Januar!H3)</f>
        <v/>
      </c>
      <c r="I3" s="79"/>
      <c r="J3" s="79"/>
      <c r="K3" s="77"/>
      <c r="L3" s="60"/>
      <c r="M3" s="68"/>
    </row>
    <row r="4" spans="1:13" ht="17.100000000000001" customHeight="1" x14ac:dyDescent="0.3">
      <c r="A4" s="60" t="s">
        <v>81</v>
      </c>
      <c r="B4" s="60"/>
      <c r="C4" s="80" t="str">
        <f>IF(Januar!C4="","",Januar!C4)</f>
        <v/>
      </c>
      <c r="D4" s="80"/>
      <c r="E4" s="80"/>
      <c r="F4" s="60"/>
      <c r="G4" s="60" t="s">
        <v>157</v>
      </c>
      <c r="H4" s="79" t="str">
        <f>IF(Januar!H4="","",Januar!H4)</f>
        <v/>
      </c>
      <c r="I4" s="79"/>
      <c r="J4" s="79"/>
      <c r="K4" s="77"/>
      <c r="L4" s="60"/>
      <c r="M4" s="68"/>
    </row>
    <row r="5" spans="1:13" ht="17.100000000000001" customHeight="1" x14ac:dyDescent="0.3">
      <c r="A5" s="60" t="s">
        <v>82</v>
      </c>
      <c r="B5" s="60"/>
      <c r="C5" s="80" t="str">
        <f>IF(Januar!C4="","",Januar!C4)</f>
        <v/>
      </c>
      <c r="D5" s="80"/>
      <c r="E5" s="80"/>
      <c r="F5" s="60"/>
      <c r="G5" s="60" t="s">
        <v>158</v>
      </c>
      <c r="H5" s="79" t="str">
        <f>IF(Januar!H5="","",Januar!H5)</f>
        <v/>
      </c>
      <c r="I5" s="79"/>
      <c r="J5" s="79"/>
      <c r="K5" s="77"/>
      <c r="L5" s="60"/>
      <c r="M5" s="68"/>
    </row>
    <row r="6" spans="1:13" ht="17.100000000000001" customHeight="1" x14ac:dyDescent="0.3">
      <c r="A6" s="60"/>
      <c r="B6" s="60"/>
      <c r="C6" s="63" t="s">
        <v>23</v>
      </c>
      <c r="D6" s="63"/>
      <c r="E6" s="63"/>
      <c r="F6" s="60"/>
      <c r="G6" s="60" t="s">
        <v>159</v>
      </c>
      <c r="H6" s="79" t="str">
        <f>IF(Januar!H6="","",Januar!H6)</f>
        <v/>
      </c>
      <c r="I6" s="79"/>
      <c r="J6" s="79"/>
      <c r="K6" s="77"/>
      <c r="L6" s="60"/>
      <c r="M6" s="68"/>
    </row>
    <row r="7" spans="1:13" ht="17.100000000000001" customHeight="1" x14ac:dyDescent="0.3">
      <c r="A7" s="60" t="s">
        <v>83</v>
      </c>
      <c r="B7" s="60"/>
      <c r="C7" s="91">
        <f>DATE(M1,5,1)</f>
        <v>46143</v>
      </c>
      <c r="D7" s="91"/>
      <c r="E7" s="91"/>
      <c r="F7" s="60"/>
      <c r="G7" s="60" t="s">
        <v>160</v>
      </c>
      <c r="H7" s="79" t="str">
        <f>IF(Januar!H7="","",Januar!H7)</f>
        <v/>
      </c>
      <c r="I7" s="79"/>
      <c r="J7" s="79"/>
      <c r="K7" s="60" t="s">
        <v>161</v>
      </c>
      <c r="L7" s="89" t="str">
        <f>IF(Januar!L7="","",Januar!L7)</f>
        <v/>
      </c>
      <c r="M7" s="89"/>
    </row>
    <row r="8" spans="1:13" ht="17.100000000000001" customHeight="1" x14ac:dyDescent="0.3">
      <c r="A8" s="60" t="s">
        <v>84</v>
      </c>
      <c r="B8" s="60"/>
      <c r="C8" s="91">
        <f>EOMONTH(C7,0)</f>
        <v>46173</v>
      </c>
      <c r="D8" s="91"/>
      <c r="E8" s="91"/>
      <c r="F8" s="60"/>
      <c r="G8" s="60" t="s">
        <v>162</v>
      </c>
      <c r="H8" s="79" t="str">
        <f>IF(Januar!H8="","",Januar!H8)</f>
        <v/>
      </c>
      <c r="I8" s="79"/>
      <c r="J8" s="79"/>
      <c r="K8" s="77" t="s">
        <v>150</v>
      </c>
      <c r="L8" s="90" t="str">
        <f>IF(Januar!L8="","",Januar!L8)</f>
        <v/>
      </c>
      <c r="M8" s="90"/>
    </row>
    <row r="9" spans="1:13" ht="7.5" customHeight="1" x14ac:dyDescent="0.3">
      <c r="A9" s="60"/>
      <c r="B9" s="60"/>
      <c r="C9" s="60"/>
      <c r="D9" s="60"/>
      <c r="E9" s="60"/>
      <c r="F9" s="60"/>
      <c r="G9" s="60"/>
      <c r="H9" s="60"/>
      <c r="I9" s="60"/>
      <c r="J9" s="60"/>
      <c r="K9" s="60"/>
      <c r="L9" s="60"/>
      <c r="M9" s="68"/>
    </row>
    <row r="10" spans="1:13" ht="17.100000000000001" customHeight="1" x14ac:dyDescent="0.3">
      <c r="A10" s="24" t="s">
        <v>163</v>
      </c>
      <c r="B10" s="25"/>
      <c r="C10" s="25"/>
      <c r="D10" s="25"/>
      <c r="E10" s="25"/>
      <c r="F10" s="25"/>
      <c r="G10" s="25"/>
      <c r="H10" s="25"/>
      <c r="I10" s="25"/>
      <c r="J10" s="25"/>
      <c r="K10" s="26"/>
      <c r="L10" s="85" t="s">
        <v>139</v>
      </c>
      <c r="M10" s="86"/>
    </row>
    <row r="11" spans="1:13" ht="17.100000000000001" customHeight="1" x14ac:dyDescent="0.3">
      <c r="A11" s="27" t="s">
        <v>4</v>
      </c>
      <c r="B11" s="25" t="s">
        <v>86</v>
      </c>
      <c r="C11" s="25"/>
      <c r="D11" s="25"/>
      <c r="E11" s="25"/>
      <c r="F11" s="25"/>
      <c r="G11" s="25"/>
      <c r="H11" s="25"/>
      <c r="I11" s="25"/>
      <c r="J11" s="25"/>
      <c r="K11" s="26"/>
      <c r="L11" s="87"/>
      <c r="M11" s="88"/>
    </row>
    <row r="12" spans="1:13" ht="17.100000000000001" customHeight="1" x14ac:dyDescent="0.3">
      <c r="A12" s="28">
        <v>1.1000000000000001</v>
      </c>
      <c r="B12" s="25" t="s">
        <v>87</v>
      </c>
      <c r="C12" s="25"/>
      <c r="D12" s="25"/>
      <c r="E12" s="25"/>
      <c r="F12" s="25"/>
      <c r="G12" s="25"/>
      <c r="H12" s="25"/>
      <c r="I12" s="25"/>
      <c r="J12" s="25"/>
      <c r="K12" s="26"/>
      <c r="L12" s="29" t="s">
        <v>2</v>
      </c>
      <c r="M12" s="30"/>
    </row>
    <row r="13" spans="1:13" ht="17.100000000000001" customHeight="1" x14ac:dyDescent="0.3">
      <c r="A13" s="31">
        <v>1.2</v>
      </c>
      <c r="B13" s="25" t="s">
        <v>88</v>
      </c>
      <c r="C13" s="25"/>
      <c r="D13" s="25"/>
      <c r="E13" s="25"/>
      <c r="F13" s="25"/>
      <c r="G13" s="32"/>
      <c r="H13" s="25" t="s">
        <v>90</v>
      </c>
      <c r="I13" s="25"/>
      <c r="J13" s="25" t="s">
        <v>140</v>
      </c>
      <c r="K13" s="33"/>
      <c r="L13" s="34" t="s">
        <v>2</v>
      </c>
      <c r="M13" s="35">
        <f>K13*G13</f>
        <v>0</v>
      </c>
    </row>
    <row r="14" spans="1:13" ht="17.100000000000001" customHeight="1" x14ac:dyDescent="0.3">
      <c r="A14" s="31"/>
      <c r="B14" s="25" t="s">
        <v>70</v>
      </c>
      <c r="C14" s="32">
        <v>4</v>
      </c>
      <c r="D14" s="36" t="s">
        <v>79</v>
      </c>
      <c r="E14" s="25"/>
      <c r="F14" s="25"/>
      <c r="G14" s="37">
        <f>LOOKUP(C14,Q!A14:B15)</f>
        <v>8.3299999999999999E-2</v>
      </c>
      <c r="H14" s="25" t="s">
        <v>89</v>
      </c>
      <c r="I14" s="25"/>
      <c r="J14" s="25"/>
      <c r="K14" s="26"/>
      <c r="L14" s="29" t="s">
        <v>2</v>
      </c>
      <c r="M14" s="38">
        <f>M13*G14</f>
        <v>0</v>
      </c>
    </row>
    <row r="15" spans="1:13" ht="17.100000000000001" customHeight="1" x14ac:dyDescent="0.3">
      <c r="A15" s="31">
        <v>1.3</v>
      </c>
      <c r="B15" s="32"/>
      <c r="C15" s="32"/>
      <c r="D15" s="32"/>
      <c r="E15" s="32"/>
      <c r="F15" s="32"/>
      <c r="G15" s="32"/>
      <c r="H15" s="32"/>
      <c r="I15" s="32"/>
      <c r="J15" s="32"/>
      <c r="K15" s="33"/>
      <c r="L15" s="34" t="s">
        <v>2</v>
      </c>
      <c r="M15" s="30"/>
    </row>
    <row r="16" spans="1:13" ht="17.100000000000001" customHeight="1" x14ac:dyDescent="0.3">
      <c r="A16" s="28" t="s">
        <v>5</v>
      </c>
      <c r="B16" s="25" t="s">
        <v>91</v>
      </c>
      <c r="C16" s="25"/>
      <c r="D16" s="25"/>
      <c r="E16" s="25"/>
      <c r="F16" s="25"/>
      <c r="G16" s="25"/>
      <c r="H16" s="25"/>
      <c r="I16" s="25"/>
      <c r="J16" s="25"/>
      <c r="K16" s="26"/>
      <c r="L16" s="39"/>
      <c r="M16" s="35"/>
    </row>
    <row r="17" spans="1:13" ht="17.100000000000001" customHeight="1" x14ac:dyDescent="0.3">
      <c r="A17" s="31">
        <v>2.1</v>
      </c>
      <c r="B17" s="25" t="s">
        <v>45</v>
      </c>
      <c r="C17" s="25"/>
      <c r="D17" s="25"/>
      <c r="E17" s="25"/>
      <c r="F17" s="25"/>
      <c r="G17" s="40">
        <f>L61</f>
        <v>0</v>
      </c>
      <c r="H17" s="25" t="s">
        <v>90</v>
      </c>
      <c r="I17" s="25"/>
      <c r="J17" s="25" t="s">
        <v>141</v>
      </c>
      <c r="K17" s="41">
        <f>M12/227*1.25</f>
        <v>0</v>
      </c>
      <c r="L17" s="34" t="s">
        <v>2</v>
      </c>
      <c r="M17" s="35">
        <f>G17*K17</f>
        <v>0</v>
      </c>
    </row>
    <row r="18" spans="1:13" ht="17.100000000000001" customHeight="1" x14ac:dyDescent="0.3">
      <c r="A18" s="31">
        <v>2.2000000000000002</v>
      </c>
      <c r="B18" s="25" t="s">
        <v>93</v>
      </c>
      <c r="C18" s="25"/>
      <c r="D18" s="25"/>
      <c r="E18" s="25"/>
      <c r="F18" s="25"/>
      <c r="G18" s="32"/>
      <c r="H18" s="25" t="s">
        <v>92</v>
      </c>
      <c r="I18" s="25"/>
      <c r="J18" s="25" t="s">
        <v>140</v>
      </c>
      <c r="K18" s="42"/>
      <c r="L18" s="43" t="s">
        <v>2</v>
      </c>
      <c r="M18" s="35">
        <f>K18*G18</f>
        <v>0</v>
      </c>
    </row>
    <row r="19" spans="1:13" ht="17.100000000000001" customHeight="1" x14ac:dyDescent="0.3">
      <c r="A19" s="31">
        <v>2.2999999999999998</v>
      </c>
      <c r="B19" s="32"/>
      <c r="C19" s="32"/>
      <c r="D19" s="32"/>
      <c r="E19" s="32"/>
      <c r="F19" s="32"/>
      <c r="G19" s="32"/>
      <c r="H19" s="32"/>
      <c r="I19" s="32"/>
      <c r="J19" s="32"/>
      <c r="K19" s="33"/>
      <c r="L19" s="44" t="s">
        <v>2</v>
      </c>
      <c r="M19" s="30"/>
    </row>
    <row r="20" spans="1:13" ht="17.100000000000001" customHeight="1" x14ac:dyDescent="0.3">
      <c r="A20" s="45" t="s">
        <v>21</v>
      </c>
      <c r="B20" s="24" t="s">
        <v>94</v>
      </c>
      <c r="C20" s="25"/>
      <c r="D20" s="25"/>
      <c r="E20" s="25"/>
      <c r="F20" s="25"/>
      <c r="G20" s="25"/>
      <c r="H20" s="25"/>
      <c r="I20" s="25"/>
      <c r="J20" s="25"/>
      <c r="K20" s="26"/>
      <c r="L20" s="29" t="s">
        <v>22</v>
      </c>
      <c r="M20" s="35">
        <f>SUM(M12:M19)</f>
        <v>0</v>
      </c>
    </row>
    <row r="21" spans="1:13" ht="17.100000000000001" customHeight="1" x14ac:dyDescent="0.3">
      <c r="A21" s="28" t="s">
        <v>6</v>
      </c>
      <c r="B21" s="25" t="s">
        <v>95</v>
      </c>
      <c r="C21" s="25"/>
      <c r="D21" s="25"/>
      <c r="E21" s="25"/>
      <c r="F21" s="25"/>
      <c r="G21" s="32"/>
      <c r="H21" s="25" t="s">
        <v>92</v>
      </c>
      <c r="I21" s="25"/>
      <c r="J21" s="25" t="s">
        <v>140</v>
      </c>
      <c r="K21" s="33"/>
      <c r="L21" s="46" t="s">
        <v>2</v>
      </c>
      <c r="M21" s="47">
        <f>G21*K21</f>
        <v>0</v>
      </c>
    </row>
    <row r="22" spans="1:13" ht="17.100000000000001" customHeight="1" x14ac:dyDescent="0.3">
      <c r="A22" s="28" t="s">
        <v>7</v>
      </c>
      <c r="B22" s="25" t="s">
        <v>96</v>
      </c>
      <c r="C22" s="25"/>
      <c r="D22" s="25"/>
      <c r="E22" s="25"/>
      <c r="F22" s="25"/>
      <c r="G22" s="25"/>
      <c r="H22" s="25"/>
      <c r="I22" s="25"/>
      <c r="J22" s="25"/>
      <c r="K22" s="26"/>
      <c r="L22" s="39"/>
      <c r="M22" s="48"/>
    </row>
    <row r="23" spans="1:13" ht="17.100000000000001" customHeight="1" x14ac:dyDescent="0.3">
      <c r="A23" s="25">
        <v>5.0999999999999996</v>
      </c>
      <c r="B23" s="25" t="s">
        <v>97</v>
      </c>
      <c r="C23" s="25"/>
      <c r="D23" s="25"/>
      <c r="E23" s="25"/>
      <c r="F23" s="25"/>
      <c r="G23" s="25"/>
      <c r="H23" s="25"/>
      <c r="I23" s="25"/>
      <c r="J23" s="25"/>
      <c r="K23" s="26"/>
      <c r="L23" s="39"/>
      <c r="M23" s="48"/>
    </row>
    <row r="24" spans="1:13" ht="17.100000000000001" customHeight="1" x14ac:dyDescent="0.3">
      <c r="A24" s="49" t="s">
        <v>8</v>
      </c>
      <c r="B24" s="32"/>
      <c r="C24" s="25" t="s">
        <v>152</v>
      </c>
      <c r="D24" s="25"/>
      <c r="E24" s="25"/>
      <c r="F24" s="25"/>
      <c r="G24" s="25"/>
      <c r="H24" s="32" t="s">
        <v>51</v>
      </c>
      <c r="I24" s="25"/>
      <c r="J24" s="25" t="s">
        <v>140</v>
      </c>
      <c r="K24" s="50">
        <v>215</v>
      </c>
      <c r="L24" s="34" t="s">
        <v>2</v>
      </c>
      <c r="M24" s="35">
        <f>B24*K24</f>
        <v>0</v>
      </c>
    </row>
    <row r="25" spans="1:13" ht="17.100000000000001" customHeight="1" x14ac:dyDescent="0.3">
      <c r="A25" s="49" t="s">
        <v>8</v>
      </c>
      <c r="B25" s="32"/>
      <c r="C25" s="25" t="s">
        <v>153</v>
      </c>
      <c r="D25" s="25"/>
      <c r="E25" s="25"/>
      <c r="F25" s="25"/>
      <c r="G25" s="25"/>
      <c r="H25" s="32" t="str">
        <f>H24</f>
        <v>Talgebiet</v>
      </c>
      <c r="I25" s="25"/>
      <c r="J25" s="25" t="s">
        <v>140</v>
      </c>
      <c r="K25" s="50">
        <v>268</v>
      </c>
      <c r="L25" s="34" t="s">
        <v>2</v>
      </c>
      <c r="M25" s="35">
        <f>B25*K25</f>
        <v>0</v>
      </c>
    </row>
    <row r="26" spans="1:13" ht="17.100000000000001" customHeight="1" x14ac:dyDescent="0.3">
      <c r="A26" s="49" t="s">
        <v>9</v>
      </c>
      <c r="B26" s="32"/>
      <c r="C26" s="25" t="s">
        <v>41</v>
      </c>
      <c r="D26" s="25"/>
      <c r="E26" s="25"/>
      <c r="F26" s="25"/>
      <c r="G26" s="25"/>
      <c r="H26" s="25"/>
      <c r="I26" s="25"/>
      <c r="J26" s="25" t="s">
        <v>140</v>
      </c>
      <c r="K26" s="50">
        <v>100</v>
      </c>
      <c r="L26" s="34" t="s">
        <v>2</v>
      </c>
      <c r="M26" s="35">
        <f>B26*K26</f>
        <v>0</v>
      </c>
    </row>
    <row r="27" spans="1:13" ht="17.100000000000001" customHeight="1" x14ac:dyDescent="0.3">
      <c r="A27" s="45" t="s">
        <v>20</v>
      </c>
      <c r="B27" s="24" t="s">
        <v>98</v>
      </c>
      <c r="C27" s="25"/>
      <c r="D27" s="25"/>
      <c r="E27" s="25"/>
      <c r="F27" s="25"/>
      <c r="G27" s="25"/>
      <c r="H27" s="25"/>
      <c r="I27" s="25"/>
      <c r="J27" s="25"/>
      <c r="K27" s="26"/>
      <c r="L27" s="29" t="s">
        <v>22</v>
      </c>
      <c r="M27" s="35">
        <f>SUM(M20:M26)</f>
        <v>0</v>
      </c>
    </row>
    <row r="28" spans="1:13" ht="17.100000000000001" customHeight="1" x14ac:dyDescent="0.3">
      <c r="A28" s="51" t="s">
        <v>10</v>
      </c>
      <c r="B28" s="25" t="s">
        <v>99</v>
      </c>
      <c r="C28" s="25"/>
      <c r="D28" s="25"/>
      <c r="E28" s="25"/>
      <c r="F28" s="25"/>
      <c r="G28" s="25"/>
      <c r="H28" s="25"/>
      <c r="I28" s="25"/>
      <c r="J28" s="25"/>
      <c r="K28" s="26"/>
      <c r="L28" s="52"/>
      <c r="M28" s="53"/>
    </row>
    <row r="29" spans="1:13" ht="17.100000000000001" customHeight="1" x14ac:dyDescent="0.3">
      <c r="A29" s="25">
        <v>7.1</v>
      </c>
      <c r="B29" s="54" t="s">
        <v>100</v>
      </c>
      <c r="C29" s="25"/>
      <c r="D29" s="25"/>
      <c r="E29" s="25"/>
      <c r="F29" s="25"/>
      <c r="G29" s="25"/>
      <c r="H29" s="25"/>
      <c r="I29" s="25"/>
      <c r="J29" s="25"/>
      <c r="K29" s="26"/>
      <c r="L29" s="39"/>
      <c r="M29" s="55"/>
    </row>
    <row r="30" spans="1:13" ht="17.100000000000001" customHeight="1" x14ac:dyDescent="0.3">
      <c r="A30" s="25">
        <v>7.2</v>
      </c>
      <c r="B30" s="32"/>
      <c r="C30" s="32"/>
      <c r="D30" s="32"/>
      <c r="E30" s="32"/>
      <c r="F30" s="32"/>
      <c r="G30" s="32"/>
      <c r="H30" s="32"/>
      <c r="I30" s="32"/>
      <c r="J30" s="32"/>
      <c r="K30" s="33"/>
      <c r="L30" s="56"/>
      <c r="M30" s="30"/>
    </row>
    <row r="31" spans="1:13" ht="17.100000000000001" customHeight="1" x14ac:dyDescent="0.3">
      <c r="A31" s="24" t="s">
        <v>101</v>
      </c>
      <c r="B31" s="24"/>
      <c r="C31" s="24"/>
      <c r="D31" s="24"/>
      <c r="E31" s="24"/>
      <c r="F31" s="24"/>
      <c r="G31" s="24"/>
      <c r="H31" s="24"/>
      <c r="I31" s="24"/>
      <c r="J31" s="24"/>
      <c r="K31" s="24"/>
      <c r="L31" s="57"/>
      <c r="M31" s="58"/>
    </row>
    <row r="32" spans="1:13" ht="17.100000000000001" customHeight="1" x14ac:dyDescent="0.3">
      <c r="A32" s="51" t="s">
        <v>11</v>
      </c>
      <c r="B32" s="25" t="s">
        <v>102</v>
      </c>
      <c r="C32" s="25"/>
      <c r="D32" s="25"/>
      <c r="E32" s="25"/>
      <c r="F32" s="25"/>
      <c r="G32" s="25"/>
      <c r="H32" s="32">
        <v>6.4</v>
      </c>
      <c r="I32" s="25" t="s">
        <v>115</v>
      </c>
      <c r="J32" s="25"/>
      <c r="K32" s="25"/>
      <c r="L32" s="29" t="s">
        <v>3</v>
      </c>
      <c r="M32" s="38">
        <f>M20*H32/100</f>
        <v>0</v>
      </c>
    </row>
    <row r="33" spans="1:13" ht="17.100000000000001" customHeight="1" x14ac:dyDescent="0.3">
      <c r="A33" s="51" t="s">
        <v>12</v>
      </c>
      <c r="B33" s="25" t="s">
        <v>103</v>
      </c>
      <c r="C33" s="25"/>
      <c r="D33" s="25"/>
      <c r="E33" s="25"/>
      <c r="F33" s="25"/>
      <c r="G33" s="25"/>
      <c r="H33" s="32">
        <v>1.607</v>
      </c>
      <c r="I33" s="25" t="s">
        <v>115</v>
      </c>
      <c r="J33" s="25"/>
      <c r="K33" s="25"/>
      <c r="L33" s="29" t="s">
        <v>3</v>
      </c>
      <c r="M33" s="35">
        <f>M20*H33/100</f>
        <v>0</v>
      </c>
    </row>
    <row r="34" spans="1:13" ht="17.100000000000001" customHeight="1" x14ac:dyDescent="0.3">
      <c r="A34" s="51" t="s">
        <v>13</v>
      </c>
      <c r="B34" s="25" t="s">
        <v>104</v>
      </c>
      <c r="C34" s="25"/>
      <c r="D34" s="25"/>
      <c r="E34" s="25"/>
      <c r="F34" s="25"/>
      <c r="G34" s="25"/>
      <c r="H34" s="25"/>
      <c r="I34" s="25"/>
      <c r="J34" s="25"/>
      <c r="K34" s="25"/>
      <c r="L34" s="29" t="s">
        <v>3</v>
      </c>
      <c r="M34" s="59"/>
    </row>
    <row r="35" spans="1:13" ht="17.100000000000001" customHeight="1" x14ac:dyDescent="0.3">
      <c r="A35" s="51" t="s">
        <v>14</v>
      </c>
      <c r="B35" s="25" t="s">
        <v>105</v>
      </c>
      <c r="C35" s="25"/>
      <c r="D35" s="25"/>
      <c r="E35" s="25"/>
      <c r="F35" s="25"/>
      <c r="G35" s="25"/>
      <c r="H35" s="32">
        <v>0.35</v>
      </c>
      <c r="I35" s="25" t="s">
        <v>116</v>
      </c>
      <c r="J35" s="25"/>
      <c r="K35" s="25"/>
      <c r="L35" s="29" t="s">
        <v>3</v>
      </c>
      <c r="M35" s="35">
        <f>(M20+M21)*H35/100</f>
        <v>0</v>
      </c>
    </row>
    <row r="36" spans="1:13" ht="17.100000000000001" customHeight="1" x14ac:dyDescent="0.3">
      <c r="A36" s="51" t="s">
        <v>15</v>
      </c>
      <c r="B36" s="25" t="s">
        <v>106</v>
      </c>
      <c r="C36" s="25"/>
      <c r="D36" s="25"/>
      <c r="E36" s="25" t="s">
        <v>110</v>
      </c>
      <c r="F36" s="60"/>
      <c r="G36" s="25"/>
      <c r="H36" s="25"/>
      <c r="I36" s="25"/>
      <c r="J36" s="25"/>
      <c r="K36" s="61"/>
      <c r="L36" s="29" t="s">
        <v>3</v>
      </c>
      <c r="M36" s="35">
        <f>M20*K36/100</f>
        <v>0</v>
      </c>
    </row>
    <row r="37" spans="1:13" ht="17.100000000000001" customHeight="1" x14ac:dyDescent="0.3">
      <c r="A37" s="51" t="s">
        <v>16</v>
      </c>
      <c r="B37" s="25" t="s">
        <v>107</v>
      </c>
      <c r="C37" s="25"/>
      <c r="D37" s="25"/>
      <c r="E37" s="25" t="s">
        <v>111</v>
      </c>
      <c r="F37" s="25"/>
      <c r="G37" s="25"/>
      <c r="H37" s="25"/>
      <c r="I37" s="25"/>
      <c r="J37" s="25"/>
      <c r="K37" s="61"/>
      <c r="L37" s="29" t="s">
        <v>3</v>
      </c>
      <c r="M37" s="35">
        <f>M27*K37/100</f>
        <v>0</v>
      </c>
    </row>
    <row r="38" spans="1:13" ht="17.100000000000001" customHeight="1" x14ac:dyDescent="0.3">
      <c r="A38" s="51" t="s">
        <v>17</v>
      </c>
      <c r="B38" s="25" t="s">
        <v>108</v>
      </c>
      <c r="C38" s="25"/>
      <c r="D38" s="25"/>
      <c r="E38" s="25"/>
      <c r="F38" s="25"/>
      <c r="G38" s="25"/>
      <c r="H38" s="25"/>
      <c r="I38" s="25"/>
      <c r="J38" s="25"/>
      <c r="K38" s="25"/>
      <c r="L38" s="29"/>
      <c r="M38" s="35"/>
    </row>
    <row r="39" spans="1:13" ht="17.100000000000001" customHeight="1" x14ac:dyDescent="0.3">
      <c r="A39" s="28">
        <v>14.1</v>
      </c>
      <c r="B39" s="25" t="s">
        <v>154</v>
      </c>
      <c r="C39" s="25"/>
      <c r="D39" s="25"/>
      <c r="E39" s="25"/>
      <c r="F39" s="32" t="s">
        <v>43</v>
      </c>
      <c r="G39" s="25"/>
      <c r="H39" s="25"/>
      <c r="I39" s="25"/>
      <c r="J39" s="25" t="s">
        <v>140</v>
      </c>
      <c r="K39" s="62" t="str">
        <f>IF(F39="Ja",345,"")</f>
        <v/>
      </c>
      <c r="L39" s="34" t="s">
        <v>3</v>
      </c>
      <c r="M39" s="35" t="str">
        <f>K39</f>
        <v/>
      </c>
    </row>
    <row r="40" spans="1:13" ht="17.100000000000001" customHeight="1" x14ac:dyDescent="0.3">
      <c r="A40" s="31">
        <v>14.2</v>
      </c>
      <c r="B40" s="25" t="s">
        <v>109</v>
      </c>
      <c r="C40" s="25"/>
      <c r="D40" s="25"/>
      <c r="E40" s="25"/>
      <c r="F40" s="63"/>
      <c r="G40" s="25" t="s">
        <v>112</v>
      </c>
      <c r="H40" s="25"/>
      <c r="I40" s="25"/>
      <c r="J40" s="25" t="s">
        <v>140</v>
      </c>
      <c r="K40" s="64">
        <v>3.5</v>
      </c>
      <c r="L40" s="34" t="s">
        <v>3</v>
      </c>
      <c r="M40" s="35">
        <f t="shared" ref="M40:M42" si="0">F40*K40</f>
        <v>0</v>
      </c>
    </row>
    <row r="41" spans="1:13" ht="17.100000000000001" customHeight="1" x14ac:dyDescent="0.3">
      <c r="A41" s="25"/>
      <c r="B41" s="25"/>
      <c r="C41" s="25"/>
      <c r="D41" s="25"/>
      <c r="E41" s="25"/>
      <c r="F41" s="32"/>
      <c r="G41" s="25" t="s">
        <v>113</v>
      </c>
      <c r="H41" s="25"/>
      <c r="I41" s="25"/>
      <c r="J41" s="25" t="s">
        <v>140</v>
      </c>
      <c r="K41" s="64">
        <v>10</v>
      </c>
      <c r="L41" s="34" t="s">
        <v>3</v>
      </c>
      <c r="M41" s="35">
        <f t="shared" si="0"/>
        <v>0</v>
      </c>
    </row>
    <row r="42" spans="1:13" ht="17.100000000000001" customHeight="1" x14ac:dyDescent="0.3">
      <c r="A42" s="25"/>
      <c r="B42" s="25"/>
      <c r="C42" s="25"/>
      <c r="D42" s="25"/>
      <c r="E42" s="25"/>
      <c r="F42" s="32"/>
      <c r="G42" s="25" t="s">
        <v>114</v>
      </c>
      <c r="H42" s="25"/>
      <c r="I42" s="25"/>
      <c r="J42" s="25" t="s">
        <v>140</v>
      </c>
      <c r="K42" s="64">
        <v>8</v>
      </c>
      <c r="L42" s="34" t="s">
        <v>3</v>
      </c>
      <c r="M42" s="35">
        <f t="shared" si="0"/>
        <v>0</v>
      </c>
    </row>
    <row r="43" spans="1:13" ht="17.100000000000001" customHeight="1" x14ac:dyDescent="0.3">
      <c r="A43" s="51" t="s">
        <v>18</v>
      </c>
      <c r="B43" s="25" t="s">
        <v>155</v>
      </c>
      <c r="C43" s="25"/>
      <c r="D43" s="25"/>
      <c r="E43" s="25"/>
      <c r="F43" s="25"/>
      <c r="G43" s="25"/>
      <c r="H43" s="25"/>
      <c r="I43" s="25"/>
      <c r="J43" s="25"/>
      <c r="K43" s="25"/>
      <c r="L43" s="29" t="s">
        <v>3</v>
      </c>
      <c r="M43" s="48"/>
    </row>
    <row r="44" spans="1:13" ht="17.100000000000001" customHeight="1" x14ac:dyDescent="0.3">
      <c r="A44" s="51" t="s">
        <v>19</v>
      </c>
      <c r="B44" s="32" t="s">
        <v>137</v>
      </c>
      <c r="C44" s="32"/>
      <c r="D44" s="32"/>
      <c r="E44" s="32"/>
      <c r="F44" s="32"/>
      <c r="G44" s="32"/>
      <c r="H44" s="32"/>
      <c r="I44" s="32"/>
      <c r="J44" s="32"/>
      <c r="K44" s="32"/>
      <c r="L44" s="44" t="s">
        <v>3</v>
      </c>
      <c r="M44" s="30"/>
    </row>
    <row r="45" spans="1:13" ht="17.100000000000001" customHeight="1" x14ac:dyDescent="0.3">
      <c r="A45" s="24" t="s">
        <v>118</v>
      </c>
      <c r="B45" s="25"/>
      <c r="C45" s="25"/>
      <c r="D45" s="25"/>
      <c r="E45" s="25"/>
      <c r="F45" s="25"/>
      <c r="G45" s="25"/>
      <c r="H45" s="25"/>
      <c r="I45" s="25"/>
      <c r="J45" s="25"/>
      <c r="K45" s="25"/>
      <c r="L45" s="39"/>
      <c r="M45" s="65">
        <f>M27-SUM(M32:M44)</f>
        <v>0</v>
      </c>
    </row>
    <row r="46" spans="1:13" ht="9" customHeight="1" x14ac:dyDescent="0.3">
      <c r="A46" s="60"/>
      <c r="B46" s="60"/>
      <c r="C46" s="60"/>
      <c r="D46" s="60"/>
      <c r="E46" s="60"/>
      <c r="F46" s="60"/>
      <c r="G46" s="60"/>
      <c r="H46" s="60"/>
      <c r="I46" s="60"/>
      <c r="J46" s="60"/>
      <c r="K46" s="60"/>
      <c r="L46" s="60"/>
      <c r="M46" s="66"/>
    </row>
    <row r="47" spans="1:13" ht="17.100000000000001" customHeight="1" x14ac:dyDescent="0.3">
      <c r="A47" s="67" t="s">
        <v>117</v>
      </c>
      <c r="B47" s="60"/>
      <c r="C47" s="60"/>
      <c r="D47" s="60"/>
      <c r="E47" s="60"/>
      <c r="F47" s="60"/>
      <c r="G47" s="60"/>
      <c r="H47" s="60"/>
      <c r="I47" s="60"/>
      <c r="J47" s="60"/>
      <c r="K47" s="60"/>
      <c r="L47" s="60"/>
      <c r="M47" s="68"/>
    </row>
    <row r="48" spans="1:13" ht="6" customHeight="1" x14ac:dyDescent="0.3">
      <c r="A48" s="60"/>
      <c r="B48" s="60"/>
      <c r="C48" s="60"/>
      <c r="D48" s="60"/>
      <c r="E48" s="60"/>
      <c r="F48" s="60"/>
      <c r="G48" s="60"/>
      <c r="H48" s="60"/>
      <c r="I48" s="60"/>
      <c r="J48" s="60"/>
      <c r="K48" s="60"/>
      <c r="L48" s="60"/>
      <c r="M48" s="68"/>
    </row>
    <row r="49" spans="1:13" s="1" customFormat="1" ht="33" x14ac:dyDescent="0.3">
      <c r="A49" s="69"/>
      <c r="B49" s="70" t="s">
        <v>24</v>
      </c>
      <c r="C49" s="70" t="s">
        <v>25</v>
      </c>
      <c r="D49" s="70" t="s">
        <v>45</v>
      </c>
      <c r="E49" s="69"/>
      <c r="F49" s="70" t="str">
        <f>B49</f>
        <v>Freitage</v>
      </c>
      <c r="G49" s="70" t="str">
        <f>C49</f>
        <v>Ferientage</v>
      </c>
      <c r="H49" s="70" t="s">
        <v>45</v>
      </c>
      <c r="I49" s="69"/>
      <c r="J49" s="70" t="str">
        <f>B49</f>
        <v>Freitage</v>
      </c>
      <c r="K49" s="70" t="str">
        <f>C49</f>
        <v>Ferientage</v>
      </c>
      <c r="L49" s="83" t="s">
        <v>45</v>
      </c>
      <c r="M49" s="84"/>
    </row>
    <row r="50" spans="1:13" ht="17.100000000000001" customHeight="1" x14ac:dyDescent="0.3">
      <c r="A50" s="69">
        <v>1</v>
      </c>
      <c r="B50" s="71"/>
      <c r="C50" s="71"/>
      <c r="D50" s="71"/>
      <c r="E50" s="69">
        <v>11</v>
      </c>
      <c r="F50" s="71"/>
      <c r="G50" s="71"/>
      <c r="H50" s="71"/>
      <c r="I50" s="69">
        <v>21</v>
      </c>
      <c r="J50" s="71"/>
      <c r="K50" s="71"/>
      <c r="L50" s="81"/>
      <c r="M50" s="82"/>
    </row>
    <row r="51" spans="1:13" ht="17.100000000000001" customHeight="1" x14ac:dyDescent="0.3">
      <c r="A51" s="69">
        <v>2</v>
      </c>
      <c r="B51" s="71"/>
      <c r="C51" s="71"/>
      <c r="D51" s="71"/>
      <c r="E51" s="69">
        <v>12</v>
      </c>
      <c r="F51" s="71"/>
      <c r="G51" s="71"/>
      <c r="H51" s="71"/>
      <c r="I51" s="69">
        <v>22</v>
      </c>
      <c r="J51" s="71"/>
      <c r="K51" s="71"/>
      <c r="L51" s="81"/>
      <c r="M51" s="82"/>
    </row>
    <row r="52" spans="1:13" ht="17.100000000000001" customHeight="1" x14ac:dyDescent="0.3">
      <c r="A52" s="69">
        <v>3</v>
      </c>
      <c r="B52" s="71"/>
      <c r="C52" s="71"/>
      <c r="D52" s="71"/>
      <c r="E52" s="69">
        <v>13</v>
      </c>
      <c r="F52" s="71"/>
      <c r="G52" s="71"/>
      <c r="H52" s="71"/>
      <c r="I52" s="69">
        <v>23</v>
      </c>
      <c r="J52" s="71"/>
      <c r="K52" s="71"/>
      <c r="L52" s="81"/>
      <c r="M52" s="82"/>
    </row>
    <row r="53" spans="1:13" ht="17.100000000000001" customHeight="1" x14ac:dyDescent="0.3">
      <c r="A53" s="69">
        <v>4</v>
      </c>
      <c r="B53" s="71"/>
      <c r="C53" s="71"/>
      <c r="D53" s="71"/>
      <c r="E53" s="69">
        <v>14</v>
      </c>
      <c r="F53" s="71"/>
      <c r="G53" s="71"/>
      <c r="H53" s="71"/>
      <c r="I53" s="69">
        <v>24</v>
      </c>
      <c r="J53" s="71"/>
      <c r="K53" s="71"/>
      <c r="L53" s="81"/>
      <c r="M53" s="82"/>
    </row>
    <row r="54" spans="1:13" ht="17.100000000000001" customHeight="1" x14ac:dyDescent="0.3">
      <c r="A54" s="69">
        <v>5</v>
      </c>
      <c r="B54" s="71"/>
      <c r="C54" s="71"/>
      <c r="D54" s="71"/>
      <c r="E54" s="69">
        <v>15</v>
      </c>
      <c r="F54" s="71"/>
      <c r="G54" s="71"/>
      <c r="H54" s="71"/>
      <c r="I54" s="69">
        <v>25</v>
      </c>
      <c r="J54" s="71"/>
      <c r="K54" s="71"/>
      <c r="L54" s="81"/>
      <c r="M54" s="82"/>
    </row>
    <row r="55" spans="1:13" ht="17.100000000000001" customHeight="1" x14ac:dyDescent="0.3">
      <c r="A55" s="69">
        <v>6</v>
      </c>
      <c r="B55" s="71"/>
      <c r="C55" s="71"/>
      <c r="D55" s="71"/>
      <c r="E55" s="69">
        <v>16</v>
      </c>
      <c r="F55" s="71"/>
      <c r="G55" s="71"/>
      <c r="H55" s="71"/>
      <c r="I55" s="69">
        <v>26</v>
      </c>
      <c r="J55" s="71"/>
      <c r="K55" s="71"/>
      <c r="L55" s="81"/>
      <c r="M55" s="82"/>
    </row>
    <row r="56" spans="1:13" ht="17.100000000000001" customHeight="1" x14ac:dyDescent="0.3">
      <c r="A56" s="69">
        <v>7</v>
      </c>
      <c r="B56" s="71"/>
      <c r="C56" s="71"/>
      <c r="D56" s="71"/>
      <c r="E56" s="69">
        <v>17</v>
      </c>
      <c r="F56" s="71"/>
      <c r="G56" s="71"/>
      <c r="H56" s="71"/>
      <c r="I56" s="69">
        <v>27</v>
      </c>
      <c r="J56" s="71"/>
      <c r="K56" s="71"/>
      <c r="L56" s="81"/>
      <c r="M56" s="82"/>
    </row>
    <row r="57" spans="1:13" ht="17.100000000000001" customHeight="1" x14ac:dyDescent="0.3">
      <c r="A57" s="69">
        <v>8</v>
      </c>
      <c r="B57" s="71"/>
      <c r="C57" s="71"/>
      <c r="D57" s="71"/>
      <c r="E57" s="69">
        <v>18</v>
      </c>
      <c r="F57" s="71"/>
      <c r="G57" s="71"/>
      <c r="H57" s="71"/>
      <c r="I57" s="69">
        <v>28</v>
      </c>
      <c r="J57" s="71"/>
      <c r="K57" s="71"/>
      <c r="L57" s="81"/>
      <c r="M57" s="82"/>
    </row>
    <row r="58" spans="1:13" ht="17.100000000000001" customHeight="1" x14ac:dyDescent="0.3">
      <c r="A58" s="69">
        <v>9</v>
      </c>
      <c r="B58" s="71"/>
      <c r="C58" s="71"/>
      <c r="D58" s="71"/>
      <c r="E58" s="69">
        <v>19</v>
      </c>
      <c r="F58" s="71"/>
      <c r="G58" s="71"/>
      <c r="H58" s="71"/>
      <c r="I58" s="69">
        <v>29</v>
      </c>
      <c r="J58" s="71"/>
      <c r="K58" s="71"/>
      <c r="L58" s="81"/>
      <c r="M58" s="82"/>
    </row>
    <row r="59" spans="1:13" ht="17.100000000000001" customHeight="1" x14ac:dyDescent="0.3">
      <c r="A59" s="69">
        <v>10</v>
      </c>
      <c r="B59" s="71"/>
      <c r="C59" s="71"/>
      <c r="D59" s="71"/>
      <c r="E59" s="69">
        <v>20</v>
      </c>
      <c r="F59" s="71"/>
      <c r="G59" s="71"/>
      <c r="H59" s="71"/>
      <c r="I59" s="69">
        <v>30</v>
      </c>
      <c r="J59" s="71"/>
      <c r="K59" s="71"/>
      <c r="L59" s="81"/>
      <c r="M59" s="82"/>
    </row>
    <row r="60" spans="1:13" ht="17.100000000000001" customHeight="1" x14ac:dyDescent="0.3">
      <c r="A60" s="60"/>
      <c r="B60" s="60"/>
      <c r="C60" s="60"/>
      <c r="D60" s="60"/>
      <c r="E60" s="60"/>
      <c r="F60" s="60"/>
      <c r="G60" s="60"/>
      <c r="H60" s="60"/>
      <c r="I60" s="69">
        <v>31</v>
      </c>
      <c r="J60" s="71"/>
      <c r="K60" s="71"/>
      <c r="L60" s="81"/>
      <c r="M60" s="82"/>
    </row>
    <row r="61" spans="1:13" ht="17.100000000000001" customHeight="1" x14ac:dyDescent="0.3">
      <c r="A61" s="60"/>
      <c r="B61" s="72" t="s">
        <v>156</v>
      </c>
      <c r="C61" s="73">
        <f ca="1">TODAY()</f>
        <v>46079</v>
      </c>
      <c r="D61" s="60"/>
      <c r="E61" s="60"/>
      <c r="F61" s="60"/>
      <c r="G61" s="60"/>
      <c r="H61" s="74" t="s">
        <v>0</v>
      </c>
      <c r="I61" s="75"/>
      <c r="J61" s="75">
        <f>SUM(B50:B59)+SUM(F50:F59)+SUM(J50:J60)</f>
        <v>0</v>
      </c>
      <c r="K61" s="75">
        <f>SUM(C50:C59)+SUM(G50:G59)+SUM(K50:K60)</f>
        <v>0</v>
      </c>
      <c r="L61" s="92">
        <f>SUM(D50:D59)+SUM(H50:H59)+SUM(L50:M60)</f>
        <v>0</v>
      </c>
      <c r="M61" s="93"/>
    </row>
    <row r="62" spans="1:13" ht="17.100000000000001" customHeight="1" x14ac:dyDescent="0.3">
      <c r="A62" s="60"/>
      <c r="B62" s="72"/>
      <c r="C62" s="73"/>
      <c r="D62" s="60"/>
      <c r="E62" s="60"/>
      <c r="F62" s="60"/>
      <c r="G62" s="60"/>
      <c r="H62" s="74"/>
      <c r="I62" s="74"/>
      <c r="J62" s="74"/>
      <c r="K62" s="74"/>
      <c r="L62" s="76"/>
      <c r="M62" s="76"/>
    </row>
    <row r="63" spans="1:13" ht="17.100000000000001" customHeight="1" x14ac:dyDescent="0.3">
      <c r="A63" s="60"/>
      <c r="B63" s="60"/>
      <c r="C63" s="60"/>
      <c r="D63" s="60"/>
      <c r="E63" s="60"/>
      <c r="F63" s="60"/>
      <c r="G63" s="60"/>
      <c r="H63" s="60"/>
      <c r="I63" s="60"/>
      <c r="J63" s="60"/>
      <c r="K63" s="60"/>
      <c r="L63" s="60"/>
      <c r="M63" s="68"/>
    </row>
    <row r="64" spans="1:13" ht="17.100000000000001" customHeight="1" x14ac:dyDescent="0.3">
      <c r="A64" s="60" t="s">
        <v>1</v>
      </c>
      <c r="B64" s="60"/>
      <c r="C64" s="60"/>
      <c r="D64" s="60"/>
      <c r="E64" s="60"/>
      <c r="F64" s="60"/>
      <c r="G64" s="60" t="s">
        <v>1</v>
      </c>
      <c r="H64" s="60"/>
      <c r="I64" s="60"/>
      <c r="J64" s="60"/>
      <c r="K64" s="60"/>
      <c r="L64" s="60"/>
      <c r="M64" s="68"/>
    </row>
    <row r="65" spans="1:13" ht="17.100000000000001" customHeight="1" x14ac:dyDescent="0.3">
      <c r="A65" s="60" t="s">
        <v>119</v>
      </c>
      <c r="B65" s="60"/>
      <c r="C65" s="60"/>
      <c r="D65" s="60"/>
      <c r="E65" s="60"/>
      <c r="F65" s="60"/>
      <c r="G65" s="60" t="s">
        <v>120</v>
      </c>
      <c r="H65" s="60"/>
      <c r="I65" s="60"/>
      <c r="J65" s="60"/>
      <c r="K65" s="60"/>
      <c r="L65" s="60"/>
      <c r="M65" s="68"/>
    </row>
    <row r="66" spans="1:13" ht="17.100000000000001" customHeight="1" x14ac:dyDescent="0.2"/>
  </sheetData>
  <mergeCells count="27">
    <mergeCell ref="L60:M60"/>
    <mergeCell ref="L61:M61"/>
    <mergeCell ref="L54:M54"/>
    <mergeCell ref="L55:M55"/>
    <mergeCell ref="L56:M56"/>
    <mergeCell ref="L57:M57"/>
    <mergeCell ref="L58:M58"/>
    <mergeCell ref="L59:M59"/>
    <mergeCell ref="L53:M53"/>
    <mergeCell ref="H6:J6"/>
    <mergeCell ref="C7:E7"/>
    <mergeCell ref="H7:J7"/>
    <mergeCell ref="L7:M7"/>
    <mergeCell ref="C8:E8"/>
    <mergeCell ref="H8:J8"/>
    <mergeCell ref="L8:M8"/>
    <mergeCell ref="L10:M11"/>
    <mergeCell ref="L49:M49"/>
    <mergeCell ref="L50:M50"/>
    <mergeCell ref="L51:M51"/>
    <mergeCell ref="L52:M52"/>
    <mergeCell ref="C3:E3"/>
    <mergeCell ref="H3:J3"/>
    <mergeCell ref="C4:E4"/>
    <mergeCell ref="H4:J4"/>
    <mergeCell ref="C5:E5"/>
    <mergeCell ref="H5:J5"/>
  </mergeCells>
  <pageMargins left="0.70866141732283472" right="0.70866141732283472" top="0.78740157480314965" bottom="0.78740157480314965" header="0.31496062992125984" footer="0.31496062992125984"/>
  <pageSetup paperSize="9" scale="64" fitToHeight="0" orientation="portrait" r:id="rId1"/>
  <headerFooter>
    <oddHeader>&amp;C&amp;G</oddHead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Q!$A$14:$A$15</xm:f>
          </x14:formula1>
          <xm:sqref>C14</xm:sqref>
        </x14:dataValidation>
        <x14:dataValidation type="list" allowBlank="1" showInputMessage="1" showErrorMessage="1" xr:uid="{00000000-0002-0000-0600-000001000000}">
          <x14:formula1>
            <xm:f>Q!$A$5:$A$6</xm:f>
          </x14:formula1>
          <xm:sqref>H24</xm:sqref>
        </x14:dataValidation>
        <x14:dataValidation type="list" allowBlank="1" showInputMessage="1" showErrorMessage="1" xr:uid="{00000000-0002-0000-0600-000002000000}">
          <x14:formula1>
            <xm:f>Q!$A$2:$A$3</xm:f>
          </x14:formula1>
          <xm:sqref>F39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66"/>
  <sheetViews>
    <sheetView view="pageLayout" topLeftCell="A48" zoomScaleNormal="85" workbookViewId="0">
      <selection activeCell="I35" sqref="I35"/>
    </sheetView>
  </sheetViews>
  <sheetFormatPr baseColWidth="10" defaultRowHeight="12.75" x14ac:dyDescent="0.2"/>
  <cols>
    <col min="1" max="1" width="4.83203125" customWidth="1"/>
    <col min="2" max="2" width="15.83203125" customWidth="1"/>
    <col min="3" max="3" width="17.1640625" customWidth="1"/>
    <col min="4" max="4" width="12.1640625" customWidth="1"/>
    <col min="5" max="5" width="4.83203125" customWidth="1"/>
    <col min="6" max="6" width="15.83203125" customWidth="1"/>
    <col min="7" max="7" width="17.1640625" customWidth="1"/>
    <col min="8" max="8" width="12.5" customWidth="1"/>
    <col min="9" max="9" width="4.83203125" customWidth="1"/>
    <col min="10" max="10" width="15.83203125" customWidth="1"/>
    <col min="11" max="11" width="16.5" customWidth="1"/>
    <col min="12" max="12" width="3.6640625" customWidth="1"/>
    <col min="13" max="13" width="17" style="4" customWidth="1"/>
  </cols>
  <sheetData>
    <row r="1" spans="1:13" ht="25.5" x14ac:dyDescent="0.35">
      <c r="A1" s="6" t="s">
        <v>49</v>
      </c>
      <c r="B1" s="6"/>
      <c r="C1" s="6"/>
      <c r="D1" s="6"/>
      <c r="E1" s="6"/>
      <c r="F1" s="6"/>
      <c r="G1" s="6"/>
      <c r="H1" s="6"/>
      <c r="I1" s="6"/>
      <c r="J1" s="6"/>
      <c r="K1" s="6"/>
      <c r="L1" s="7" t="s">
        <v>60</v>
      </c>
      <c r="M1" s="21">
        <v>2026</v>
      </c>
    </row>
    <row r="2" spans="1:13" ht="6.75" customHeight="1" x14ac:dyDescent="0.2">
      <c r="A2" s="8"/>
      <c r="B2" s="8"/>
      <c r="C2" s="8"/>
      <c r="D2" s="8"/>
      <c r="E2" s="8"/>
      <c r="F2" s="8"/>
      <c r="G2" s="8"/>
      <c r="H2" s="8"/>
      <c r="I2" s="8"/>
      <c r="J2" s="8"/>
      <c r="K2" s="8"/>
      <c r="L2" s="8"/>
      <c r="M2" s="9"/>
    </row>
    <row r="3" spans="1:13" ht="17.100000000000001" customHeight="1" x14ac:dyDescent="0.3">
      <c r="A3" s="60" t="s">
        <v>80</v>
      </c>
      <c r="B3" s="60"/>
      <c r="C3" s="80" t="str">
        <f>IF(Januar!C3="","",Januar!C3)</f>
        <v/>
      </c>
      <c r="D3" s="80"/>
      <c r="E3" s="80"/>
      <c r="F3" s="60"/>
      <c r="G3" s="60" t="s">
        <v>85</v>
      </c>
      <c r="H3" s="79" t="str">
        <f>IF(Januar!H3="","",Januar!H3)</f>
        <v/>
      </c>
      <c r="I3" s="79"/>
      <c r="J3" s="79"/>
      <c r="K3" s="77"/>
      <c r="L3" s="60"/>
      <c r="M3" s="68"/>
    </row>
    <row r="4" spans="1:13" ht="17.100000000000001" customHeight="1" x14ac:dyDescent="0.3">
      <c r="A4" s="60" t="s">
        <v>81</v>
      </c>
      <c r="B4" s="60"/>
      <c r="C4" s="80" t="str">
        <f>IF(Januar!C4="","",Januar!C4)</f>
        <v/>
      </c>
      <c r="D4" s="80"/>
      <c r="E4" s="80"/>
      <c r="F4" s="60"/>
      <c r="G4" s="60" t="s">
        <v>157</v>
      </c>
      <c r="H4" s="79" t="str">
        <f>IF(Januar!H4="","",Januar!H4)</f>
        <v/>
      </c>
      <c r="I4" s="79"/>
      <c r="J4" s="79"/>
      <c r="K4" s="77"/>
      <c r="L4" s="60"/>
      <c r="M4" s="68"/>
    </row>
    <row r="5" spans="1:13" ht="17.100000000000001" customHeight="1" x14ac:dyDescent="0.3">
      <c r="A5" s="60" t="s">
        <v>82</v>
      </c>
      <c r="B5" s="60"/>
      <c r="C5" s="80" t="str">
        <f>IF(Januar!C4="","",Januar!C4)</f>
        <v/>
      </c>
      <c r="D5" s="80"/>
      <c r="E5" s="80"/>
      <c r="F5" s="60"/>
      <c r="G5" s="60" t="s">
        <v>158</v>
      </c>
      <c r="H5" s="79" t="str">
        <f>IF(Januar!H5="","",Januar!H5)</f>
        <v/>
      </c>
      <c r="I5" s="79"/>
      <c r="J5" s="79"/>
      <c r="K5" s="77"/>
      <c r="L5" s="60"/>
      <c r="M5" s="68"/>
    </row>
    <row r="6" spans="1:13" ht="17.100000000000001" customHeight="1" x14ac:dyDescent="0.3">
      <c r="A6" s="60"/>
      <c r="B6" s="60"/>
      <c r="C6" s="63" t="s">
        <v>23</v>
      </c>
      <c r="D6" s="63"/>
      <c r="E6" s="63"/>
      <c r="F6" s="60"/>
      <c r="G6" s="60" t="s">
        <v>159</v>
      </c>
      <c r="H6" s="79" t="str">
        <f>IF(Januar!H6="","",Januar!H6)</f>
        <v/>
      </c>
      <c r="I6" s="79"/>
      <c r="J6" s="79"/>
      <c r="K6" s="77"/>
      <c r="L6" s="60"/>
      <c r="M6" s="68"/>
    </row>
    <row r="7" spans="1:13" ht="17.100000000000001" customHeight="1" x14ac:dyDescent="0.3">
      <c r="A7" s="60" t="s">
        <v>83</v>
      </c>
      <c r="B7" s="60"/>
      <c r="C7" s="91">
        <f>DATE(M1,6,1)</f>
        <v>46174</v>
      </c>
      <c r="D7" s="91"/>
      <c r="E7" s="91"/>
      <c r="F7" s="60"/>
      <c r="G7" s="60" t="s">
        <v>160</v>
      </c>
      <c r="H7" s="79" t="str">
        <f>IF(Januar!H7="","",Januar!H7)</f>
        <v/>
      </c>
      <c r="I7" s="79"/>
      <c r="J7" s="79"/>
      <c r="K7" s="60" t="s">
        <v>161</v>
      </c>
      <c r="L7" s="89" t="str">
        <f>IF(Januar!L7="","",Januar!L7)</f>
        <v/>
      </c>
      <c r="M7" s="89"/>
    </row>
    <row r="8" spans="1:13" ht="17.100000000000001" customHeight="1" x14ac:dyDescent="0.3">
      <c r="A8" s="60" t="s">
        <v>84</v>
      </c>
      <c r="B8" s="60"/>
      <c r="C8" s="91">
        <f>EOMONTH(C7,0)</f>
        <v>46203</v>
      </c>
      <c r="D8" s="91"/>
      <c r="E8" s="91"/>
      <c r="F8" s="60"/>
      <c r="G8" s="60" t="s">
        <v>162</v>
      </c>
      <c r="H8" s="79" t="str">
        <f>IF(Januar!H8="","",Januar!H8)</f>
        <v/>
      </c>
      <c r="I8" s="79"/>
      <c r="J8" s="79"/>
      <c r="K8" s="77" t="s">
        <v>150</v>
      </c>
      <c r="L8" s="90" t="str">
        <f>IF(Januar!L8="","",Januar!L8)</f>
        <v/>
      </c>
      <c r="M8" s="90"/>
    </row>
    <row r="9" spans="1:13" ht="7.5" customHeight="1" x14ac:dyDescent="0.3">
      <c r="A9" s="60"/>
      <c r="B9" s="60"/>
      <c r="C9" s="60"/>
      <c r="D9" s="60"/>
      <c r="E9" s="60"/>
      <c r="F9" s="60"/>
      <c r="G9" s="60"/>
      <c r="H9" s="60"/>
      <c r="I9" s="60"/>
      <c r="J9" s="60"/>
      <c r="K9" s="60"/>
      <c r="L9" s="60"/>
      <c r="M9" s="68"/>
    </row>
    <row r="10" spans="1:13" ht="17.100000000000001" customHeight="1" x14ac:dyDescent="0.3">
      <c r="A10" s="24" t="s">
        <v>163</v>
      </c>
      <c r="B10" s="25"/>
      <c r="C10" s="25"/>
      <c r="D10" s="25"/>
      <c r="E10" s="25"/>
      <c r="F10" s="25"/>
      <c r="G10" s="25"/>
      <c r="H10" s="25"/>
      <c r="I10" s="25"/>
      <c r="J10" s="25"/>
      <c r="K10" s="26"/>
      <c r="L10" s="85" t="s">
        <v>139</v>
      </c>
      <c r="M10" s="86"/>
    </row>
    <row r="11" spans="1:13" ht="17.100000000000001" customHeight="1" x14ac:dyDescent="0.3">
      <c r="A11" s="27" t="s">
        <v>4</v>
      </c>
      <c r="B11" s="25" t="s">
        <v>86</v>
      </c>
      <c r="C11" s="25"/>
      <c r="D11" s="25"/>
      <c r="E11" s="25"/>
      <c r="F11" s="25"/>
      <c r="G11" s="25"/>
      <c r="H11" s="25"/>
      <c r="I11" s="25"/>
      <c r="J11" s="25"/>
      <c r="K11" s="26"/>
      <c r="L11" s="87"/>
      <c r="M11" s="88"/>
    </row>
    <row r="12" spans="1:13" ht="17.100000000000001" customHeight="1" x14ac:dyDescent="0.3">
      <c r="A12" s="28">
        <v>1.1000000000000001</v>
      </c>
      <c r="B12" s="25" t="s">
        <v>87</v>
      </c>
      <c r="C12" s="25"/>
      <c r="D12" s="25"/>
      <c r="E12" s="25"/>
      <c r="F12" s="25"/>
      <c r="G12" s="25"/>
      <c r="H12" s="25"/>
      <c r="I12" s="25"/>
      <c r="J12" s="25"/>
      <c r="K12" s="26"/>
      <c r="L12" s="29" t="s">
        <v>2</v>
      </c>
      <c r="M12" s="30"/>
    </row>
    <row r="13" spans="1:13" ht="17.100000000000001" customHeight="1" x14ac:dyDescent="0.3">
      <c r="A13" s="31">
        <v>1.2</v>
      </c>
      <c r="B13" s="25" t="s">
        <v>88</v>
      </c>
      <c r="C13" s="25"/>
      <c r="D13" s="25"/>
      <c r="E13" s="25"/>
      <c r="F13" s="25"/>
      <c r="G13" s="32"/>
      <c r="H13" s="25" t="s">
        <v>90</v>
      </c>
      <c r="I13" s="25"/>
      <c r="J13" s="25" t="s">
        <v>140</v>
      </c>
      <c r="K13" s="33"/>
      <c r="L13" s="34" t="s">
        <v>2</v>
      </c>
      <c r="M13" s="35">
        <f>K13*G13</f>
        <v>0</v>
      </c>
    </row>
    <row r="14" spans="1:13" ht="17.100000000000001" customHeight="1" x14ac:dyDescent="0.3">
      <c r="A14" s="31"/>
      <c r="B14" s="25" t="s">
        <v>70</v>
      </c>
      <c r="C14" s="32">
        <v>4</v>
      </c>
      <c r="D14" s="36" t="s">
        <v>79</v>
      </c>
      <c r="E14" s="25"/>
      <c r="F14" s="25"/>
      <c r="G14" s="37">
        <f>LOOKUP(C14,Q!A14:B15)</f>
        <v>8.3299999999999999E-2</v>
      </c>
      <c r="H14" s="25" t="s">
        <v>89</v>
      </c>
      <c r="I14" s="25"/>
      <c r="J14" s="25"/>
      <c r="K14" s="26"/>
      <c r="L14" s="29" t="s">
        <v>2</v>
      </c>
      <c r="M14" s="38">
        <f>M13*G14</f>
        <v>0</v>
      </c>
    </row>
    <row r="15" spans="1:13" ht="17.100000000000001" customHeight="1" x14ac:dyDescent="0.3">
      <c r="A15" s="31">
        <v>1.3</v>
      </c>
      <c r="B15" s="32"/>
      <c r="C15" s="32"/>
      <c r="D15" s="32"/>
      <c r="E15" s="32"/>
      <c r="F15" s="32"/>
      <c r="G15" s="32"/>
      <c r="H15" s="32"/>
      <c r="I15" s="32"/>
      <c r="J15" s="32"/>
      <c r="K15" s="33"/>
      <c r="L15" s="34" t="s">
        <v>2</v>
      </c>
      <c r="M15" s="30"/>
    </row>
    <row r="16" spans="1:13" ht="17.100000000000001" customHeight="1" x14ac:dyDescent="0.3">
      <c r="A16" s="28" t="s">
        <v>5</v>
      </c>
      <c r="B16" s="25" t="s">
        <v>91</v>
      </c>
      <c r="C16" s="25"/>
      <c r="D16" s="25"/>
      <c r="E16" s="25"/>
      <c r="F16" s="25"/>
      <c r="G16" s="25"/>
      <c r="H16" s="25"/>
      <c r="I16" s="25"/>
      <c r="J16" s="25"/>
      <c r="K16" s="26"/>
      <c r="L16" s="39"/>
      <c r="M16" s="35"/>
    </row>
    <row r="17" spans="1:13" ht="17.100000000000001" customHeight="1" x14ac:dyDescent="0.3">
      <c r="A17" s="31">
        <v>2.1</v>
      </c>
      <c r="B17" s="25" t="s">
        <v>45</v>
      </c>
      <c r="C17" s="25"/>
      <c r="D17" s="25"/>
      <c r="E17" s="25"/>
      <c r="F17" s="25"/>
      <c r="G17" s="40">
        <f>L61</f>
        <v>0</v>
      </c>
      <c r="H17" s="25" t="s">
        <v>90</v>
      </c>
      <c r="I17" s="25"/>
      <c r="J17" s="25" t="s">
        <v>141</v>
      </c>
      <c r="K17" s="41">
        <f>M12/227*1.25</f>
        <v>0</v>
      </c>
      <c r="L17" s="34" t="s">
        <v>2</v>
      </c>
      <c r="M17" s="35">
        <f>G17*K17</f>
        <v>0</v>
      </c>
    </row>
    <row r="18" spans="1:13" ht="17.100000000000001" customHeight="1" x14ac:dyDescent="0.3">
      <c r="A18" s="31">
        <v>2.2000000000000002</v>
      </c>
      <c r="B18" s="25" t="s">
        <v>93</v>
      </c>
      <c r="C18" s="25"/>
      <c r="D18" s="25"/>
      <c r="E18" s="25"/>
      <c r="F18" s="25"/>
      <c r="G18" s="32"/>
      <c r="H18" s="25" t="s">
        <v>92</v>
      </c>
      <c r="I18" s="25"/>
      <c r="J18" s="25" t="s">
        <v>140</v>
      </c>
      <c r="K18" s="42"/>
      <c r="L18" s="43" t="s">
        <v>2</v>
      </c>
      <c r="M18" s="35">
        <f>K18*G18</f>
        <v>0</v>
      </c>
    </row>
    <row r="19" spans="1:13" ht="17.100000000000001" customHeight="1" x14ac:dyDescent="0.3">
      <c r="A19" s="31">
        <v>2.2999999999999998</v>
      </c>
      <c r="B19" s="32"/>
      <c r="C19" s="32"/>
      <c r="D19" s="32"/>
      <c r="E19" s="32"/>
      <c r="F19" s="32"/>
      <c r="G19" s="32"/>
      <c r="H19" s="32"/>
      <c r="I19" s="32"/>
      <c r="J19" s="32"/>
      <c r="K19" s="33"/>
      <c r="L19" s="44" t="s">
        <v>2</v>
      </c>
      <c r="M19" s="30"/>
    </row>
    <row r="20" spans="1:13" ht="17.100000000000001" customHeight="1" x14ac:dyDescent="0.3">
      <c r="A20" s="45" t="s">
        <v>21</v>
      </c>
      <c r="B20" s="24" t="s">
        <v>94</v>
      </c>
      <c r="C20" s="25"/>
      <c r="D20" s="25"/>
      <c r="E20" s="25"/>
      <c r="F20" s="25"/>
      <c r="G20" s="25"/>
      <c r="H20" s="25"/>
      <c r="I20" s="25"/>
      <c r="J20" s="25"/>
      <c r="K20" s="26"/>
      <c r="L20" s="29" t="s">
        <v>22</v>
      </c>
      <c r="M20" s="35">
        <f>SUM(M12:M19)</f>
        <v>0</v>
      </c>
    </row>
    <row r="21" spans="1:13" ht="17.100000000000001" customHeight="1" x14ac:dyDescent="0.3">
      <c r="A21" s="28" t="s">
        <v>6</v>
      </c>
      <c r="B21" s="25" t="s">
        <v>95</v>
      </c>
      <c r="C21" s="25"/>
      <c r="D21" s="25"/>
      <c r="E21" s="25"/>
      <c r="F21" s="25"/>
      <c r="G21" s="32"/>
      <c r="H21" s="25" t="s">
        <v>92</v>
      </c>
      <c r="I21" s="25"/>
      <c r="J21" s="25" t="s">
        <v>140</v>
      </c>
      <c r="K21" s="33"/>
      <c r="L21" s="46" t="s">
        <v>2</v>
      </c>
      <c r="M21" s="47">
        <f>G21*K21</f>
        <v>0</v>
      </c>
    </row>
    <row r="22" spans="1:13" ht="17.100000000000001" customHeight="1" x14ac:dyDescent="0.3">
      <c r="A22" s="28" t="s">
        <v>7</v>
      </c>
      <c r="B22" s="25" t="s">
        <v>96</v>
      </c>
      <c r="C22" s="25"/>
      <c r="D22" s="25"/>
      <c r="E22" s="25"/>
      <c r="F22" s="25"/>
      <c r="G22" s="25"/>
      <c r="H22" s="25"/>
      <c r="I22" s="25"/>
      <c r="J22" s="25"/>
      <c r="K22" s="26"/>
      <c r="L22" s="39"/>
      <c r="M22" s="48"/>
    </row>
    <row r="23" spans="1:13" ht="17.100000000000001" customHeight="1" x14ac:dyDescent="0.3">
      <c r="A23" s="25">
        <v>5.0999999999999996</v>
      </c>
      <c r="B23" s="25" t="s">
        <v>97</v>
      </c>
      <c r="C23" s="25"/>
      <c r="D23" s="25"/>
      <c r="E23" s="25"/>
      <c r="F23" s="25"/>
      <c r="G23" s="25"/>
      <c r="H23" s="25"/>
      <c r="I23" s="25"/>
      <c r="J23" s="25"/>
      <c r="K23" s="26"/>
      <c r="L23" s="39"/>
      <c r="M23" s="48"/>
    </row>
    <row r="24" spans="1:13" ht="17.100000000000001" customHeight="1" x14ac:dyDescent="0.3">
      <c r="A24" s="49" t="s">
        <v>8</v>
      </c>
      <c r="B24" s="32"/>
      <c r="C24" s="25" t="s">
        <v>152</v>
      </c>
      <c r="D24" s="25"/>
      <c r="E24" s="25"/>
      <c r="F24" s="25"/>
      <c r="G24" s="25"/>
      <c r="H24" s="32" t="s">
        <v>51</v>
      </c>
      <c r="I24" s="25"/>
      <c r="J24" s="25" t="s">
        <v>140</v>
      </c>
      <c r="K24" s="50">
        <v>215</v>
      </c>
      <c r="L24" s="34" t="s">
        <v>2</v>
      </c>
      <c r="M24" s="35">
        <f>B24*K24</f>
        <v>0</v>
      </c>
    </row>
    <row r="25" spans="1:13" ht="17.100000000000001" customHeight="1" x14ac:dyDescent="0.3">
      <c r="A25" s="49" t="s">
        <v>8</v>
      </c>
      <c r="B25" s="32"/>
      <c r="C25" s="25" t="s">
        <v>153</v>
      </c>
      <c r="D25" s="25"/>
      <c r="E25" s="25"/>
      <c r="F25" s="25"/>
      <c r="G25" s="25"/>
      <c r="H25" s="32" t="str">
        <f>H24</f>
        <v>Talgebiet</v>
      </c>
      <c r="I25" s="25"/>
      <c r="J25" s="25" t="s">
        <v>140</v>
      </c>
      <c r="K25" s="50">
        <v>268</v>
      </c>
      <c r="L25" s="34" t="s">
        <v>2</v>
      </c>
      <c r="M25" s="35">
        <f>B25*K25</f>
        <v>0</v>
      </c>
    </row>
    <row r="26" spans="1:13" ht="17.100000000000001" customHeight="1" x14ac:dyDescent="0.3">
      <c r="A26" s="49" t="s">
        <v>9</v>
      </c>
      <c r="B26" s="32"/>
      <c r="C26" s="25" t="s">
        <v>41</v>
      </c>
      <c r="D26" s="25"/>
      <c r="E26" s="25"/>
      <c r="F26" s="25"/>
      <c r="G26" s="25"/>
      <c r="H26" s="25"/>
      <c r="I26" s="25"/>
      <c r="J26" s="25" t="s">
        <v>140</v>
      </c>
      <c r="K26" s="50">
        <v>100</v>
      </c>
      <c r="L26" s="34" t="s">
        <v>2</v>
      </c>
      <c r="M26" s="35">
        <f>B26*K26</f>
        <v>0</v>
      </c>
    </row>
    <row r="27" spans="1:13" ht="17.100000000000001" customHeight="1" x14ac:dyDescent="0.3">
      <c r="A27" s="45" t="s">
        <v>20</v>
      </c>
      <c r="B27" s="24" t="s">
        <v>98</v>
      </c>
      <c r="C27" s="25"/>
      <c r="D27" s="25"/>
      <c r="E27" s="25"/>
      <c r="F27" s="25"/>
      <c r="G27" s="25"/>
      <c r="H27" s="25"/>
      <c r="I27" s="25"/>
      <c r="J27" s="25"/>
      <c r="K27" s="26"/>
      <c r="L27" s="29" t="s">
        <v>22</v>
      </c>
      <c r="M27" s="35">
        <f>SUM(M20:M26)</f>
        <v>0</v>
      </c>
    </row>
    <row r="28" spans="1:13" ht="17.100000000000001" customHeight="1" x14ac:dyDescent="0.3">
      <c r="A28" s="51" t="s">
        <v>10</v>
      </c>
      <c r="B28" s="25" t="s">
        <v>99</v>
      </c>
      <c r="C28" s="25"/>
      <c r="D28" s="25"/>
      <c r="E28" s="25"/>
      <c r="F28" s="25"/>
      <c r="G28" s="25"/>
      <c r="H28" s="25"/>
      <c r="I28" s="25"/>
      <c r="J28" s="25"/>
      <c r="K28" s="26"/>
      <c r="L28" s="52"/>
      <c r="M28" s="53"/>
    </row>
    <row r="29" spans="1:13" ht="17.100000000000001" customHeight="1" x14ac:dyDescent="0.3">
      <c r="A29" s="25">
        <v>7.1</v>
      </c>
      <c r="B29" s="54" t="s">
        <v>100</v>
      </c>
      <c r="C29" s="25"/>
      <c r="D29" s="25"/>
      <c r="E29" s="25"/>
      <c r="F29" s="25"/>
      <c r="G29" s="25"/>
      <c r="H29" s="25"/>
      <c r="I29" s="25"/>
      <c r="J29" s="25"/>
      <c r="K29" s="26"/>
      <c r="L29" s="39"/>
      <c r="M29" s="55"/>
    </row>
    <row r="30" spans="1:13" ht="17.100000000000001" customHeight="1" x14ac:dyDescent="0.3">
      <c r="A30" s="25">
        <v>7.2</v>
      </c>
      <c r="B30" s="32"/>
      <c r="C30" s="32"/>
      <c r="D30" s="32"/>
      <c r="E30" s="32"/>
      <c r="F30" s="32"/>
      <c r="G30" s="32"/>
      <c r="H30" s="32"/>
      <c r="I30" s="32"/>
      <c r="J30" s="32"/>
      <c r="K30" s="33"/>
      <c r="L30" s="56"/>
      <c r="M30" s="30"/>
    </row>
    <row r="31" spans="1:13" ht="17.100000000000001" customHeight="1" x14ac:dyDescent="0.3">
      <c r="A31" s="24" t="s">
        <v>101</v>
      </c>
      <c r="B31" s="24"/>
      <c r="C31" s="24"/>
      <c r="D31" s="24"/>
      <c r="E31" s="24"/>
      <c r="F31" s="24"/>
      <c r="G31" s="24"/>
      <c r="H31" s="24"/>
      <c r="I31" s="24"/>
      <c r="J31" s="24"/>
      <c r="K31" s="24"/>
      <c r="L31" s="57"/>
      <c r="M31" s="58"/>
    </row>
    <row r="32" spans="1:13" ht="17.100000000000001" customHeight="1" x14ac:dyDescent="0.3">
      <c r="A32" s="51" t="s">
        <v>11</v>
      </c>
      <c r="B32" s="25" t="s">
        <v>102</v>
      </c>
      <c r="C32" s="25"/>
      <c r="D32" s="25"/>
      <c r="E32" s="25"/>
      <c r="F32" s="25"/>
      <c r="G32" s="25"/>
      <c r="H32" s="32">
        <v>6.4</v>
      </c>
      <c r="I32" s="25" t="s">
        <v>115</v>
      </c>
      <c r="J32" s="25"/>
      <c r="K32" s="25"/>
      <c r="L32" s="29" t="s">
        <v>3</v>
      </c>
      <c r="M32" s="38">
        <f>M20*H32/100</f>
        <v>0</v>
      </c>
    </row>
    <row r="33" spans="1:13" ht="17.100000000000001" customHeight="1" x14ac:dyDescent="0.3">
      <c r="A33" s="51" t="s">
        <v>12</v>
      </c>
      <c r="B33" s="25" t="s">
        <v>103</v>
      </c>
      <c r="C33" s="25"/>
      <c r="D33" s="25"/>
      <c r="E33" s="25"/>
      <c r="F33" s="25"/>
      <c r="G33" s="25"/>
      <c r="H33" s="32">
        <v>1.607</v>
      </c>
      <c r="I33" s="25" t="s">
        <v>115</v>
      </c>
      <c r="J33" s="25"/>
      <c r="K33" s="25"/>
      <c r="L33" s="29" t="s">
        <v>3</v>
      </c>
      <c r="M33" s="35">
        <f>M20*H33/100</f>
        <v>0</v>
      </c>
    </row>
    <row r="34" spans="1:13" ht="17.100000000000001" customHeight="1" x14ac:dyDescent="0.3">
      <c r="A34" s="51" t="s">
        <v>13</v>
      </c>
      <c r="B34" s="25" t="s">
        <v>104</v>
      </c>
      <c r="C34" s="25"/>
      <c r="D34" s="25"/>
      <c r="E34" s="25"/>
      <c r="F34" s="25"/>
      <c r="G34" s="25"/>
      <c r="H34" s="25"/>
      <c r="I34" s="25"/>
      <c r="J34" s="25"/>
      <c r="K34" s="25"/>
      <c r="L34" s="29" t="s">
        <v>3</v>
      </c>
      <c r="M34" s="59"/>
    </row>
    <row r="35" spans="1:13" ht="17.100000000000001" customHeight="1" x14ac:dyDescent="0.3">
      <c r="A35" s="51" t="s">
        <v>14</v>
      </c>
      <c r="B35" s="25" t="s">
        <v>105</v>
      </c>
      <c r="C35" s="25"/>
      <c r="D35" s="25"/>
      <c r="E35" s="25"/>
      <c r="F35" s="25"/>
      <c r="G35" s="25"/>
      <c r="H35" s="32">
        <v>0.35</v>
      </c>
      <c r="I35" s="25" t="s">
        <v>116</v>
      </c>
      <c r="J35" s="25"/>
      <c r="K35" s="25"/>
      <c r="L35" s="29" t="s">
        <v>3</v>
      </c>
      <c r="M35" s="35">
        <f>(M20+M21)*H35/100</f>
        <v>0</v>
      </c>
    </row>
    <row r="36" spans="1:13" ht="17.100000000000001" customHeight="1" x14ac:dyDescent="0.3">
      <c r="A36" s="51" t="s">
        <v>15</v>
      </c>
      <c r="B36" s="25" t="s">
        <v>106</v>
      </c>
      <c r="C36" s="25"/>
      <c r="D36" s="25"/>
      <c r="E36" s="25" t="s">
        <v>110</v>
      </c>
      <c r="F36" s="60"/>
      <c r="G36" s="25"/>
      <c r="H36" s="25"/>
      <c r="I36" s="25"/>
      <c r="J36" s="25"/>
      <c r="K36" s="61"/>
      <c r="L36" s="29" t="s">
        <v>3</v>
      </c>
      <c r="M36" s="35">
        <f>M20*K36/100</f>
        <v>0</v>
      </c>
    </row>
    <row r="37" spans="1:13" ht="17.100000000000001" customHeight="1" x14ac:dyDescent="0.3">
      <c r="A37" s="51" t="s">
        <v>16</v>
      </c>
      <c r="B37" s="25" t="s">
        <v>107</v>
      </c>
      <c r="C37" s="25"/>
      <c r="D37" s="25"/>
      <c r="E37" s="25" t="s">
        <v>111</v>
      </c>
      <c r="F37" s="25"/>
      <c r="G37" s="25"/>
      <c r="H37" s="25"/>
      <c r="I37" s="25"/>
      <c r="J37" s="25"/>
      <c r="K37" s="61"/>
      <c r="L37" s="29" t="s">
        <v>3</v>
      </c>
      <c r="M37" s="35">
        <f>M27*K37/100</f>
        <v>0</v>
      </c>
    </row>
    <row r="38" spans="1:13" ht="17.100000000000001" customHeight="1" x14ac:dyDescent="0.3">
      <c r="A38" s="51" t="s">
        <v>17</v>
      </c>
      <c r="B38" s="25" t="s">
        <v>108</v>
      </c>
      <c r="C38" s="25"/>
      <c r="D38" s="25"/>
      <c r="E38" s="25"/>
      <c r="F38" s="25"/>
      <c r="G38" s="25"/>
      <c r="H38" s="25"/>
      <c r="I38" s="25"/>
      <c r="J38" s="25"/>
      <c r="K38" s="25"/>
      <c r="L38" s="29"/>
      <c r="M38" s="35"/>
    </row>
    <row r="39" spans="1:13" ht="17.100000000000001" customHeight="1" x14ac:dyDescent="0.3">
      <c r="A39" s="28">
        <v>14.1</v>
      </c>
      <c r="B39" s="25" t="s">
        <v>154</v>
      </c>
      <c r="C39" s="25"/>
      <c r="D39" s="25"/>
      <c r="E39" s="25"/>
      <c r="F39" s="32" t="s">
        <v>43</v>
      </c>
      <c r="G39" s="25"/>
      <c r="H39" s="25"/>
      <c r="I39" s="25"/>
      <c r="J39" s="25" t="s">
        <v>140</v>
      </c>
      <c r="K39" s="62" t="str">
        <f>IF(F39="Ja",345,"")</f>
        <v/>
      </c>
      <c r="L39" s="34" t="s">
        <v>3</v>
      </c>
      <c r="M39" s="35" t="str">
        <f>K39</f>
        <v/>
      </c>
    </row>
    <row r="40" spans="1:13" ht="17.100000000000001" customHeight="1" x14ac:dyDescent="0.3">
      <c r="A40" s="31">
        <v>14.2</v>
      </c>
      <c r="B40" s="25" t="s">
        <v>109</v>
      </c>
      <c r="C40" s="25"/>
      <c r="D40" s="25"/>
      <c r="E40" s="25"/>
      <c r="F40" s="63"/>
      <c r="G40" s="25" t="s">
        <v>112</v>
      </c>
      <c r="H40" s="25"/>
      <c r="I40" s="25"/>
      <c r="J40" s="25" t="s">
        <v>140</v>
      </c>
      <c r="K40" s="64">
        <v>3.5</v>
      </c>
      <c r="L40" s="34" t="s">
        <v>3</v>
      </c>
      <c r="M40" s="35">
        <f t="shared" ref="M40:M42" si="0">F40*K40</f>
        <v>0</v>
      </c>
    </row>
    <row r="41" spans="1:13" ht="17.100000000000001" customHeight="1" x14ac:dyDescent="0.3">
      <c r="A41" s="25"/>
      <c r="B41" s="25"/>
      <c r="C41" s="25"/>
      <c r="D41" s="25"/>
      <c r="E41" s="25"/>
      <c r="F41" s="32"/>
      <c r="G41" s="25" t="s">
        <v>113</v>
      </c>
      <c r="H41" s="25"/>
      <c r="I41" s="25"/>
      <c r="J41" s="25" t="s">
        <v>140</v>
      </c>
      <c r="K41" s="64">
        <v>10</v>
      </c>
      <c r="L41" s="34" t="s">
        <v>3</v>
      </c>
      <c r="M41" s="35">
        <f t="shared" si="0"/>
        <v>0</v>
      </c>
    </row>
    <row r="42" spans="1:13" ht="17.100000000000001" customHeight="1" x14ac:dyDescent="0.3">
      <c r="A42" s="25"/>
      <c r="B42" s="25"/>
      <c r="C42" s="25"/>
      <c r="D42" s="25"/>
      <c r="E42" s="25"/>
      <c r="F42" s="32"/>
      <c r="G42" s="25" t="s">
        <v>114</v>
      </c>
      <c r="H42" s="25"/>
      <c r="I42" s="25"/>
      <c r="J42" s="25" t="s">
        <v>140</v>
      </c>
      <c r="K42" s="64">
        <v>8</v>
      </c>
      <c r="L42" s="34" t="s">
        <v>3</v>
      </c>
      <c r="M42" s="35">
        <f t="shared" si="0"/>
        <v>0</v>
      </c>
    </row>
    <row r="43" spans="1:13" ht="17.100000000000001" customHeight="1" x14ac:dyDescent="0.3">
      <c r="A43" s="51" t="s">
        <v>18</v>
      </c>
      <c r="B43" s="25" t="s">
        <v>155</v>
      </c>
      <c r="C43" s="25"/>
      <c r="D43" s="25"/>
      <c r="E43" s="25"/>
      <c r="F43" s="25"/>
      <c r="G43" s="25"/>
      <c r="H43" s="25"/>
      <c r="I43" s="25"/>
      <c r="J43" s="25"/>
      <c r="K43" s="25"/>
      <c r="L43" s="29" t="s">
        <v>3</v>
      </c>
      <c r="M43" s="48"/>
    </row>
    <row r="44" spans="1:13" ht="17.100000000000001" customHeight="1" x14ac:dyDescent="0.3">
      <c r="A44" s="51" t="s">
        <v>19</v>
      </c>
      <c r="B44" s="32" t="s">
        <v>137</v>
      </c>
      <c r="C44" s="32"/>
      <c r="D44" s="32"/>
      <c r="E44" s="32"/>
      <c r="F44" s="32"/>
      <c r="G44" s="32"/>
      <c r="H44" s="32"/>
      <c r="I44" s="32"/>
      <c r="J44" s="32"/>
      <c r="K44" s="32"/>
      <c r="L44" s="44" t="s">
        <v>3</v>
      </c>
      <c r="M44" s="30"/>
    </row>
    <row r="45" spans="1:13" ht="17.100000000000001" customHeight="1" x14ac:dyDescent="0.3">
      <c r="A45" s="24" t="s">
        <v>118</v>
      </c>
      <c r="B45" s="25"/>
      <c r="C45" s="25"/>
      <c r="D45" s="25"/>
      <c r="E45" s="25"/>
      <c r="F45" s="25"/>
      <c r="G45" s="25"/>
      <c r="H45" s="25"/>
      <c r="I45" s="25"/>
      <c r="J45" s="25"/>
      <c r="K45" s="25"/>
      <c r="L45" s="39"/>
      <c r="M45" s="65">
        <f>M27-SUM(M32:M44)</f>
        <v>0</v>
      </c>
    </row>
    <row r="46" spans="1:13" ht="9" customHeight="1" x14ac:dyDescent="0.3">
      <c r="A46" s="60"/>
      <c r="B46" s="60"/>
      <c r="C46" s="60"/>
      <c r="D46" s="60"/>
      <c r="E46" s="60"/>
      <c r="F46" s="60"/>
      <c r="G46" s="60"/>
      <c r="H46" s="60"/>
      <c r="I46" s="60"/>
      <c r="J46" s="60"/>
      <c r="K46" s="60"/>
      <c r="L46" s="60"/>
      <c r="M46" s="66"/>
    </row>
    <row r="47" spans="1:13" ht="17.100000000000001" customHeight="1" x14ac:dyDescent="0.3">
      <c r="A47" s="67" t="s">
        <v>117</v>
      </c>
      <c r="B47" s="60"/>
      <c r="C47" s="60"/>
      <c r="D47" s="60"/>
      <c r="E47" s="60"/>
      <c r="F47" s="60"/>
      <c r="G47" s="60"/>
      <c r="H47" s="60"/>
      <c r="I47" s="60"/>
      <c r="J47" s="60"/>
      <c r="K47" s="60"/>
      <c r="L47" s="60"/>
      <c r="M47" s="68"/>
    </row>
    <row r="48" spans="1:13" ht="6" customHeight="1" x14ac:dyDescent="0.3">
      <c r="A48" s="60"/>
      <c r="B48" s="60"/>
      <c r="C48" s="60"/>
      <c r="D48" s="60"/>
      <c r="E48" s="60"/>
      <c r="F48" s="60"/>
      <c r="G48" s="60"/>
      <c r="H48" s="60"/>
      <c r="I48" s="60"/>
      <c r="J48" s="60"/>
      <c r="K48" s="60"/>
      <c r="L48" s="60"/>
      <c r="M48" s="68"/>
    </row>
    <row r="49" spans="1:13" s="1" customFormat="1" ht="33" x14ac:dyDescent="0.3">
      <c r="A49" s="69"/>
      <c r="B49" s="70" t="s">
        <v>24</v>
      </c>
      <c r="C49" s="70" t="s">
        <v>25</v>
      </c>
      <c r="D49" s="70" t="s">
        <v>45</v>
      </c>
      <c r="E49" s="69"/>
      <c r="F49" s="70" t="str">
        <f>B49</f>
        <v>Freitage</v>
      </c>
      <c r="G49" s="70" t="str">
        <f>C49</f>
        <v>Ferientage</v>
      </c>
      <c r="H49" s="70" t="s">
        <v>45</v>
      </c>
      <c r="I49" s="69"/>
      <c r="J49" s="70" t="str">
        <f>B49</f>
        <v>Freitage</v>
      </c>
      <c r="K49" s="70" t="str">
        <f>C49</f>
        <v>Ferientage</v>
      </c>
      <c r="L49" s="83" t="s">
        <v>45</v>
      </c>
      <c r="M49" s="84"/>
    </row>
    <row r="50" spans="1:13" ht="17.100000000000001" customHeight="1" x14ac:dyDescent="0.3">
      <c r="A50" s="69">
        <v>1</v>
      </c>
      <c r="B50" s="71"/>
      <c r="C50" s="71"/>
      <c r="D50" s="71"/>
      <c r="E50" s="69">
        <v>11</v>
      </c>
      <c r="F50" s="71"/>
      <c r="G50" s="71"/>
      <c r="H50" s="71"/>
      <c r="I50" s="69">
        <v>21</v>
      </c>
      <c r="J50" s="71"/>
      <c r="K50" s="71"/>
      <c r="L50" s="81"/>
      <c r="M50" s="82"/>
    </row>
    <row r="51" spans="1:13" ht="17.100000000000001" customHeight="1" x14ac:dyDescent="0.3">
      <c r="A51" s="69">
        <v>2</v>
      </c>
      <c r="B51" s="71"/>
      <c r="C51" s="71"/>
      <c r="D51" s="71"/>
      <c r="E51" s="69">
        <v>12</v>
      </c>
      <c r="F51" s="71"/>
      <c r="G51" s="71"/>
      <c r="H51" s="71"/>
      <c r="I51" s="69">
        <v>22</v>
      </c>
      <c r="J51" s="71"/>
      <c r="K51" s="71"/>
      <c r="L51" s="81"/>
      <c r="M51" s="82"/>
    </row>
    <row r="52" spans="1:13" ht="17.100000000000001" customHeight="1" x14ac:dyDescent="0.3">
      <c r="A52" s="69">
        <v>3</v>
      </c>
      <c r="B52" s="71"/>
      <c r="C52" s="71"/>
      <c r="D52" s="71"/>
      <c r="E52" s="69">
        <v>13</v>
      </c>
      <c r="F52" s="71"/>
      <c r="G52" s="71"/>
      <c r="H52" s="71"/>
      <c r="I52" s="69">
        <v>23</v>
      </c>
      <c r="J52" s="71"/>
      <c r="K52" s="71"/>
      <c r="L52" s="81"/>
      <c r="M52" s="82"/>
    </row>
    <row r="53" spans="1:13" ht="17.100000000000001" customHeight="1" x14ac:dyDescent="0.3">
      <c r="A53" s="69">
        <v>4</v>
      </c>
      <c r="B53" s="71"/>
      <c r="C53" s="71"/>
      <c r="D53" s="71"/>
      <c r="E53" s="69">
        <v>14</v>
      </c>
      <c r="F53" s="71"/>
      <c r="G53" s="71"/>
      <c r="H53" s="71"/>
      <c r="I53" s="69">
        <v>24</v>
      </c>
      <c r="J53" s="71"/>
      <c r="K53" s="71"/>
      <c r="L53" s="81"/>
      <c r="M53" s="82"/>
    </row>
    <row r="54" spans="1:13" ht="17.100000000000001" customHeight="1" x14ac:dyDescent="0.3">
      <c r="A54" s="69">
        <v>5</v>
      </c>
      <c r="B54" s="71"/>
      <c r="C54" s="71"/>
      <c r="D54" s="71"/>
      <c r="E54" s="69">
        <v>15</v>
      </c>
      <c r="F54" s="71"/>
      <c r="G54" s="71"/>
      <c r="H54" s="71"/>
      <c r="I54" s="69">
        <v>25</v>
      </c>
      <c r="J54" s="71"/>
      <c r="K54" s="71"/>
      <c r="L54" s="81"/>
      <c r="M54" s="82"/>
    </row>
    <row r="55" spans="1:13" ht="17.100000000000001" customHeight="1" x14ac:dyDescent="0.3">
      <c r="A55" s="69">
        <v>6</v>
      </c>
      <c r="B55" s="71"/>
      <c r="C55" s="71"/>
      <c r="D55" s="71"/>
      <c r="E55" s="69">
        <v>16</v>
      </c>
      <c r="F55" s="71"/>
      <c r="G55" s="71"/>
      <c r="H55" s="71"/>
      <c r="I55" s="69">
        <v>26</v>
      </c>
      <c r="J55" s="71"/>
      <c r="K55" s="71"/>
      <c r="L55" s="81"/>
      <c r="M55" s="82"/>
    </row>
    <row r="56" spans="1:13" ht="17.100000000000001" customHeight="1" x14ac:dyDescent="0.3">
      <c r="A56" s="69">
        <v>7</v>
      </c>
      <c r="B56" s="71"/>
      <c r="C56" s="71"/>
      <c r="D56" s="71"/>
      <c r="E56" s="69">
        <v>17</v>
      </c>
      <c r="F56" s="71"/>
      <c r="G56" s="71"/>
      <c r="H56" s="71"/>
      <c r="I56" s="69">
        <v>27</v>
      </c>
      <c r="J56" s="71"/>
      <c r="K56" s="71"/>
      <c r="L56" s="81"/>
      <c r="M56" s="82"/>
    </row>
    <row r="57" spans="1:13" ht="17.100000000000001" customHeight="1" x14ac:dyDescent="0.3">
      <c r="A57" s="69">
        <v>8</v>
      </c>
      <c r="B57" s="71"/>
      <c r="C57" s="71"/>
      <c r="D57" s="71"/>
      <c r="E57" s="69">
        <v>18</v>
      </c>
      <c r="F57" s="71"/>
      <c r="G57" s="71"/>
      <c r="H57" s="71"/>
      <c r="I57" s="69">
        <v>28</v>
      </c>
      <c r="J57" s="71"/>
      <c r="K57" s="71"/>
      <c r="L57" s="81"/>
      <c r="M57" s="82"/>
    </row>
    <row r="58" spans="1:13" ht="17.100000000000001" customHeight="1" x14ac:dyDescent="0.3">
      <c r="A58" s="69">
        <v>9</v>
      </c>
      <c r="B58" s="71"/>
      <c r="C58" s="71"/>
      <c r="D58" s="71"/>
      <c r="E58" s="69">
        <v>19</v>
      </c>
      <c r="F58" s="71"/>
      <c r="G58" s="71"/>
      <c r="H58" s="71"/>
      <c r="I58" s="69">
        <v>29</v>
      </c>
      <c r="J58" s="71"/>
      <c r="K58" s="71"/>
      <c r="L58" s="81"/>
      <c r="M58" s="82"/>
    </row>
    <row r="59" spans="1:13" ht="17.100000000000001" customHeight="1" x14ac:dyDescent="0.3">
      <c r="A59" s="69">
        <v>10</v>
      </c>
      <c r="B59" s="71"/>
      <c r="C59" s="71"/>
      <c r="D59" s="71"/>
      <c r="E59" s="69">
        <v>20</v>
      </c>
      <c r="F59" s="71"/>
      <c r="G59" s="71"/>
      <c r="H59" s="71"/>
      <c r="I59" s="69">
        <v>30</v>
      </c>
      <c r="J59" s="71"/>
      <c r="K59" s="71"/>
      <c r="L59" s="81"/>
      <c r="M59" s="82"/>
    </row>
    <row r="60" spans="1:13" ht="17.100000000000001" customHeight="1" x14ac:dyDescent="0.3">
      <c r="A60" s="60"/>
      <c r="B60" s="60"/>
      <c r="C60" s="60"/>
      <c r="D60" s="60"/>
      <c r="E60" s="60"/>
      <c r="F60" s="60"/>
      <c r="G60" s="60"/>
      <c r="H60" s="60"/>
      <c r="I60" s="69">
        <v>31</v>
      </c>
      <c r="J60" s="71"/>
      <c r="K60" s="71"/>
      <c r="L60" s="81"/>
      <c r="M60" s="82"/>
    </row>
    <row r="61" spans="1:13" ht="17.100000000000001" customHeight="1" x14ac:dyDescent="0.3">
      <c r="A61" s="60"/>
      <c r="B61" s="72" t="s">
        <v>156</v>
      </c>
      <c r="C61" s="73">
        <f ca="1">TODAY()</f>
        <v>46079</v>
      </c>
      <c r="D61" s="60"/>
      <c r="E61" s="60"/>
      <c r="F61" s="60"/>
      <c r="G61" s="60"/>
      <c r="H61" s="74" t="s">
        <v>0</v>
      </c>
      <c r="I61" s="75"/>
      <c r="J61" s="75">
        <f>SUM(B50:B59)+SUM(F50:F59)+SUM(J50:J60)</f>
        <v>0</v>
      </c>
      <c r="K61" s="75">
        <f>SUM(C50:C59)+SUM(G50:G59)+SUM(K50:K60)</f>
        <v>0</v>
      </c>
      <c r="L61" s="92">
        <f>SUM(D50:D59)+SUM(H50:H59)+SUM(L50:M60)</f>
        <v>0</v>
      </c>
      <c r="M61" s="93"/>
    </row>
    <row r="62" spans="1:13" ht="17.100000000000001" customHeight="1" x14ac:dyDescent="0.3">
      <c r="A62" s="60"/>
      <c r="B62" s="72"/>
      <c r="C62" s="73"/>
      <c r="D62" s="60"/>
      <c r="E62" s="60"/>
      <c r="F62" s="60"/>
      <c r="G62" s="60"/>
      <c r="H62" s="74"/>
      <c r="I62" s="74"/>
      <c r="J62" s="74"/>
      <c r="K62" s="74"/>
      <c r="L62" s="76"/>
      <c r="M62" s="76"/>
    </row>
    <row r="63" spans="1:13" ht="17.100000000000001" customHeight="1" x14ac:dyDescent="0.3">
      <c r="A63" s="60"/>
      <c r="B63" s="60"/>
      <c r="C63" s="60"/>
      <c r="D63" s="60"/>
      <c r="E63" s="60"/>
      <c r="F63" s="60"/>
      <c r="G63" s="60"/>
      <c r="H63" s="60"/>
      <c r="I63" s="60"/>
      <c r="J63" s="60"/>
      <c r="K63" s="60"/>
      <c r="L63" s="60"/>
      <c r="M63" s="68"/>
    </row>
    <row r="64" spans="1:13" ht="17.100000000000001" customHeight="1" x14ac:dyDescent="0.3">
      <c r="A64" s="60" t="s">
        <v>1</v>
      </c>
      <c r="B64" s="60"/>
      <c r="C64" s="60"/>
      <c r="D64" s="60"/>
      <c r="E64" s="60"/>
      <c r="F64" s="60"/>
      <c r="G64" s="60" t="s">
        <v>1</v>
      </c>
      <c r="H64" s="60"/>
      <c r="I64" s="60"/>
      <c r="J64" s="60"/>
      <c r="K64" s="60"/>
      <c r="L64" s="60"/>
      <c r="M64" s="68"/>
    </row>
    <row r="65" spans="1:13" ht="17.100000000000001" customHeight="1" x14ac:dyDescent="0.3">
      <c r="A65" s="60" t="s">
        <v>119</v>
      </c>
      <c r="B65" s="60"/>
      <c r="C65" s="60"/>
      <c r="D65" s="60"/>
      <c r="E65" s="60"/>
      <c r="F65" s="60"/>
      <c r="G65" s="60" t="s">
        <v>120</v>
      </c>
      <c r="H65" s="60"/>
      <c r="I65" s="60"/>
      <c r="J65" s="60"/>
      <c r="K65" s="60"/>
      <c r="L65" s="60"/>
      <c r="M65" s="68"/>
    </row>
    <row r="66" spans="1:13" ht="17.100000000000001" customHeight="1" x14ac:dyDescent="0.25">
      <c r="A66" s="77"/>
      <c r="B66" s="77"/>
      <c r="C66" s="77"/>
      <c r="D66" s="77"/>
      <c r="E66" s="77"/>
      <c r="F66" s="77"/>
      <c r="G66" s="77"/>
      <c r="H66" s="77"/>
      <c r="I66" s="77"/>
      <c r="J66" s="77"/>
      <c r="K66" s="77"/>
      <c r="L66" s="77"/>
      <c r="M66" s="78"/>
    </row>
  </sheetData>
  <mergeCells count="27">
    <mergeCell ref="L60:M60"/>
    <mergeCell ref="L61:M61"/>
    <mergeCell ref="L54:M54"/>
    <mergeCell ref="L55:M55"/>
    <mergeCell ref="L56:M56"/>
    <mergeCell ref="L57:M57"/>
    <mergeCell ref="L58:M58"/>
    <mergeCell ref="L59:M59"/>
    <mergeCell ref="L53:M53"/>
    <mergeCell ref="H6:J6"/>
    <mergeCell ref="C7:E7"/>
    <mergeCell ref="H7:J7"/>
    <mergeCell ref="L7:M7"/>
    <mergeCell ref="C8:E8"/>
    <mergeCell ref="H8:J8"/>
    <mergeCell ref="L8:M8"/>
    <mergeCell ref="L10:M11"/>
    <mergeCell ref="L49:M49"/>
    <mergeCell ref="L50:M50"/>
    <mergeCell ref="L51:M51"/>
    <mergeCell ref="L52:M52"/>
    <mergeCell ref="C3:E3"/>
    <mergeCell ref="H3:J3"/>
    <mergeCell ref="C4:E4"/>
    <mergeCell ref="H4:J4"/>
    <mergeCell ref="C5:E5"/>
    <mergeCell ref="H5:J5"/>
  </mergeCells>
  <pageMargins left="0.70866141732283472" right="0.70866141732283472" top="0.78740157480314965" bottom="0.78740157480314965" header="0.31496062992125984" footer="0.31496062992125984"/>
  <pageSetup paperSize="9" scale="64" fitToHeight="0" orientation="portrait" r:id="rId1"/>
  <headerFooter>
    <oddHeader>&amp;C&amp;G</oddHead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0000000}">
          <x14:formula1>
            <xm:f>Q!$A$14:$A$15</xm:f>
          </x14:formula1>
          <xm:sqref>C14</xm:sqref>
        </x14:dataValidation>
        <x14:dataValidation type="list" allowBlank="1" showInputMessage="1" showErrorMessage="1" xr:uid="{00000000-0002-0000-0700-000001000000}">
          <x14:formula1>
            <xm:f>Q!$A$5:$A$6</xm:f>
          </x14:formula1>
          <xm:sqref>H24</xm:sqref>
        </x14:dataValidation>
        <x14:dataValidation type="list" allowBlank="1" showInputMessage="1" showErrorMessage="1" xr:uid="{00000000-0002-0000-0700-000002000000}">
          <x14:formula1>
            <xm:f>Q!$A$2:$A$3</xm:f>
          </x14:formula1>
          <xm:sqref>F39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66"/>
  <sheetViews>
    <sheetView view="pageLayout" zoomScaleNormal="85" workbookViewId="0">
      <selection activeCell="K56" sqref="K56"/>
    </sheetView>
  </sheetViews>
  <sheetFormatPr baseColWidth="10" defaultRowHeight="12.75" x14ac:dyDescent="0.2"/>
  <cols>
    <col min="1" max="1" width="4.83203125" customWidth="1"/>
    <col min="2" max="2" width="15.83203125" customWidth="1"/>
    <col min="3" max="3" width="17.33203125" customWidth="1"/>
    <col min="4" max="4" width="12.1640625" customWidth="1"/>
    <col min="5" max="5" width="4.83203125" customWidth="1"/>
    <col min="6" max="6" width="15.83203125" customWidth="1"/>
    <col min="7" max="7" width="17.1640625" customWidth="1"/>
    <col min="8" max="8" width="12.6640625" customWidth="1"/>
    <col min="9" max="9" width="4.83203125" customWidth="1"/>
    <col min="10" max="10" width="15.83203125" customWidth="1"/>
    <col min="11" max="11" width="16.5" customWidth="1"/>
    <col min="12" max="12" width="3.6640625" customWidth="1"/>
    <col min="13" max="13" width="17" style="4" customWidth="1"/>
  </cols>
  <sheetData>
    <row r="1" spans="1:13" ht="25.5" x14ac:dyDescent="0.35">
      <c r="A1" s="6" t="s">
        <v>49</v>
      </c>
      <c r="B1" s="6"/>
      <c r="C1" s="6"/>
      <c r="D1" s="6"/>
      <c r="E1" s="6"/>
      <c r="F1" s="6"/>
      <c r="G1" s="6"/>
      <c r="H1" s="6"/>
      <c r="I1" s="6"/>
      <c r="J1" s="6"/>
      <c r="K1" s="6"/>
      <c r="L1" s="7" t="s">
        <v>60</v>
      </c>
      <c r="M1" s="21">
        <v>2026</v>
      </c>
    </row>
    <row r="2" spans="1:13" ht="6.75" customHeight="1" x14ac:dyDescent="0.2">
      <c r="A2" s="8"/>
      <c r="B2" s="8"/>
      <c r="C2" s="8"/>
      <c r="D2" s="8"/>
      <c r="E2" s="8"/>
      <c r="F2" s="8"/>
      <c r="G2" s="8"/>
      <c r="H2" s="8"/>
      <c r="I2" s="8"/>
      <c r="J2" s="8"/>
      <c r="K2" s="8"/>
      <c r="L2" s="8"/>
      <c r="M2" s="9"/>
    </row>
    <row r="3" spans="1:13" ht="17.100000000000001" customHeight="1" x14ac:dyDescent="0.3">
      <c r="A3" s="60" t="s">
        <v>80</v>
      </c>
      <c r="B3" s="60"/>
      <c r="C3" s="80" t="str">
        <f>IF(Januar!C3="","",Januar!C3)</f>
        <v/>
      </c>
      <c r="D3" s="80"/>
      <c r="E3" s="80"/>
      <c r="F3" s="60"/>
      <c r="G3" s="60" t="s">
        <v>85</v>
      </c>
      <c r="H3" s="79" t="str">
        <f>IF(Januar!H3="","",Januar!H3)</f>
        <v/>
      </c>
      <c r="I3" s="79"/>
      <c r="J3" s="79"/>
      <c r="K3" s="77"/>
      <c r="L3" s="60"/>
      <c r="M3" s="68"/>
    </row>
    <row r="4" spans="1:13" ht="17.100000000000001" customHeight="1" x14ac:dyDescent="0.3">
      <c r="A4" s="60" t="s">
        <v>81</v>
      </c>
      <c r="B4" s="60"/>
      <c r="C4" s="80" t="str">
        <f>IF(Januar!C4="","",Januar!C4)</f>
        <v/>
      </c>
      <c r="D4" s="80"/>
      <c r="E4" s="80"/>
      <c r="F4" s="60"/>
      <c r="G4" s="60" t="s">
        <v>157</v>
      </c>
      <c r="H4" s="79" t="str">
        <f>IF(Januar!H4="","",Januar!H4)</f>
        <v/>
      </c>
      <c r="I4" s="79"/>
      <c r="J4" s="79"/>
      <c r="K4" s="77"/>
      <c r="L4" s="60"/>
      <c r="M4" s="68"/>
    </row>
    <row r="5" spans="1:13" ht="17.100000000000001" customHeight="1" x14ac:dyDescent="0.3">
      <c r="A5" s="60" t="s">
        <v>82</v>
      </c>
      <c r="B5" s="60"/>
      <c r="C5" s="80" t="str">
        <f>IF(Januar!C4="","",Januar!C4)</f>
        <v/>
      </c>
      <c r="D5" s="80"/>
      <c r="E5" s="80"/>
      <c r="F5" s="60"/>
      <c r="G5" s="60" t="s">
        <v>158</v>
      </c>
      <c r="H5" s="79" t="str">
        <f>IF(Januar!H5="","",Januar!H5)</f>
        <v/>
      </c>
      <c r="I5" s="79"/>
      <c r="J5" s="79"/>
      <c r="K5" s="77"/>
      <c r="L5" s="60"/>
      <c r="M5" s="68"/>
    </row>
    <row r="6" spans="1:13" ht="17.100000000000001" customHeight="1" x14ac:dyDescent="0.3">
      <c r="A6" s="60"/>
      <c r="B6" s="60"/>
      <c r="C6" s="63" t="s">
        <v>23</v>
      </c>
      <c r="D6" s="63"/>
      <c r="E6" s="63"/>
      <c r="F6" s="60"/>
      <c r="G6" s="60" t="s">
        <v>159</v>
      </c>
      <c r="H6" s="79" t="str">
        <f>IF(Januar!H6="","",Januar!H6)</f>
        <v/>
      </c>
      <c r="I6" s="79"/>
      <c r="J6" s="79"/>
      <c r="K6" s="77"/>
      <c r="L6" s="60"/>
      <c r="M6" s="68"/>
    </row>
    <row r="7" spans="1:13" ht="17.100000000000001" customHeight="1" x14ac:dyDescent="0.3">
      <c r="A7" s="60" t="s">
        <v>83</v>
      </c>
      <c r="B7" s="60"/>
      <c r="C7" s="91">
        <f>DATE(M1,7,1)</f>
        <v>46204</v>
      </c>
      <c r="D7" s="91"/>
      <c r="E7" s="91"/>
      <c r="F7" s="60"/>
      <c r="G7" s="60" t="s">
        <v>160</v>
      </c>
      <c r="H7" s="79" t="str">
        <f>IF(Januar!H7="","",Januar!H7)</f>
        <v/>
      </c>
      <c r="I7" s="79"/>
      <c r="J7" s="79"/>
      <c r="K7" s="60" t="s">
        <v>161</v>
      </c>
      <c r="L7" s="89" t="str">
        <f>IF(Januar!L7="","",Januar!L7)</f>
        <v/>
      </c>
      <c r="M7" s="89"/>
    </row>
    <row r="8" spans="1:13" ht="17.100000000000001" customHeight="1" x14ac:dyDescent="0.3">
      <c r="A8" s="60" t="s">
        <v>84</v>
      </c>
      <c r="B8" s="60"/>
      <c r="C8" s="91">
        <f>EOMONTH(C7,0)</f>
        <v>46234</v>
      </c>
      <c r="D8" s="91"/>
      <c r="E8" s="91"/>
      <c r="F8" s="60"/>
      <c r="G8" s="60" t="s">
        <v>162</v>
      </c>
      <c r="H8" s="79" t="str">
        <f>IF(Januar!H8="","",Januar!H8)</f>
        <v/>
      </c>
      <c r="I8" s="79"/>
      <c r="J8" s="79"/>
      <c r="K8" s="77" t="s">
        <v>150</v>
      </c>
      <c r="L8" s="90" t="str">
        <f>IF(Januar!L8="","",Januar!L8)</f>
        <v/>
      </c>
      <c r="M8" s="90"/>
    </row>
    <row r="9" spans="1:13" ht="7.5" customHeight="1" x14ac:dyDescent="0.3">
      <c r="A9" s="60"/>
      <c r="B9" s="60"/>
      <c r="C9" s="60"/>
      <c r="D9" s="60"/>
      <c r="E9" s="60"/>
      <c r="F9" s="60"/>
      <c r="G9" s="60"/>
      <c r="H9" s="60"/>
      <c r="I9" s="60"/>
      <c r="J9" s="60"/>
      <c r="K9" s="60"/>
      <c r="L9" s="60"/>
      <c r="M9" s="68"/>
    </row>
    <row r="10" spans="1:13" ht="17.100000000000001" customHeight="1" x14ac:dyDescent="0.3">
      <c r="A10" s="24" t="s">
        <v>163</v>
      </c>
      <c r="B10" s="25"/>
      <c r="C10" s="25"/>
      <c r="D10" s="25"/>
      <c r="E10" s="25"/>
      <c r="F10" s="25"/>
      <c r="G10" s="25"/>
      <c r="H10" s="25"/>
      <c r="I10" s="25"/>
      <c r="J10" s="25"/>
      <c r="K10" s="26"/>
      <c r="L10" s="85" t="s">
        <v>139</v>
      </c>
      <c r="M10" s="86"/>
    </row>
    <row r="11" spans="1:13" ht="17.100000000000001" customHeight="1" x14ac:dyDescent="0.3">
      <c r="A11" s="27" t="s">
        <v>4</v>
      </c>
      <c r="B11" s="25" t="s">
        <v>86</v>
      </c>
      <c r="C11" s="25"/>
      <c r="D11" s="25"/>
      <c r="E11" s="25"/>
      <c r="F11" s="25"/>
      <c r="G11" s="25"/>
      <c r="H11" s="25"/>
      <c r="I11" s="25"/>
      <c r="J11" s="25"/>
      <c r="K11" s="26"/>
      <c r="L11" s="87"/>
      <c r="M11" s="88"/>
    </row>
    <row r="12" spans="1:13" ht="17.100000000000001" customHeight="1" x14ac:dyDescent="0.3">
      <c r="A12" s="28">
        <v>1.1000000000000001</v>
      </c>
      <c r="B12" s="25" t="s">
        <v>87</v>
      </c>
      <c r="C12" s="25"/>
      <c r="D12" s="25"/>
      <c r="E12" s="25"/>
      <c r="F12" s="25"/>
      <c r="G12" s="25"/>
      <c r="H12" s="25"/>
      <c r="I12" s="25"/>
      <c r="J12" s="25"/>
      <c r="K12" s="26"/>
      <c r="L12" s="29" t="s">
        <v>2</v>
      </c>
      <c r="M12" s="30"/>
    </row>
    <row r="13" spans="1:13" ht="17.100000000000001" customHeight="1" x14ac:dyDescent="0.3">
      <c r="A13" s="31">
        <v>1.2</v>
      </c>
      <c r="B13" s="25" t="s">
        <v>88</v>
      </c>
      <c r="C13" s="25"/>
      <c r="D13" s="25"/>
      <c r="E13" s="25"/>
      <c r="F13" s="25"/>
      <c r="G13" s="32"/>
      <c r="H13" s="25" t="s">
        <v>90</v>
      </c>
      <c r="I13" s="25"/>
      <c r="J13" s="25" t="s">
        <v>140</v>
      </c>
      <c r="K13" s="33"/>
      <c r="L13" s="34" t="s">
        <v>2</v>
      </c>
      <c r="M13" s="35">
        <f>K13*G13</f>
        <v>0</v>
      </c>
    </row>
    <row r="14" spans="1:13" ht="17.100000000000001" customHeight="1" x14ac:dyDescent="0.3">
      <c r="A14" s="31"/>
      <c r="B14" s="25" t="s">
        <v>70</v>
      </c>
      <c r="C14" s="32">
        <v>4</v>
      </c>
      <c r="D14" s="36" t="s">
        <v>79</v>
      </c>
      <c r="E14" s="25"/>
      <c r="F14" s="25"/>
      <c r="G14" s="37">
        <f>LOOKUP(C14,Q!A14:B15)</f>
        <v>8.3299999999999999E-2</v>
      </c>
      <c r="H14" s="25" t="s">
        <v>89</v>
      </c>
      <c r="I14" s="25"/>
      <c r="J14" s="25"/>
      <c r="K14" s="26"/>
      <c r="L14" s="29" t="s">
        <v>2</v>
      </c>
      <c r="M14" s="38">
        <f>M13*G14</f>
        <v>0</v>
      </c>
    </row>
    <row r="15" spans="1:13" ht="17.100000000000001" customHeight="1" x14ac:dyDescent="0.3">
      <c r="A15" s="31">
        <v>1.3</v>
      </c>
      <c r="B15" s="32"/>
      <c r="C15" s="32"/>
      <c r="D15" s="32"/>
      <c r="E15" s="32"/>
      <c r="F15" s="32"/>
      <c r="G15" s="32"/>
      <c r="H15" s="32"/>
      <c r="I15" s="32"/>
      <c r="J15" s="32"/>
      <c r="K15" s="33"/>
      <c r="L15" s="34" t="s">
        <v>2</v>
      </c>
      <c r="M15" s="30"/>
    </row>
    <row r="16" spans="1:13" ht="17.100000000000001" customHeight="1" x14ac:dyDescent="0.3">
      <c r="A16" s="28" t="s">
        <v>5</v>
      </c>
      <c r="B16" s="25" t="s">
        <v>91</v>
      </c>
      <c r="C16" s="25"/>
      <c r="D16" s="25"/>
      <c r="E16" s="25"/>
      <c r="F16" s="25"/>
      <c r="G16" s="25"/>
      <c r="H16" s="25"/>
      <c r="I16" s="25"/>
      <c r="J16" s="25"/>
      <c r="K16" s="26"/>
      <c r="L16" s="39"/>
      <c r="M16" s="35"/>
    </row>
    <row r="17" spans="1:13" ht="17.100000000000001" customHeight="1" x14ac:dyDescent="0.3">
      <c r="A17" s="31">
        <v>2.1</v>
      </c>
      <c r="B17" s="25" t="s">
        <v>45</v>
      </c>
      <c r="C17" s="25"/>
      <c r="D17" s="25"/>
      <c r="E17" s="25"/>
      <c r="F17" s="25"/>
      <c r="G17" s="40">
        <f>L61</f>
        <v>0</v>
      </c>
      <c r="H17" s="25" t="s">
        <v>90</v>
      </c>
      <c r="I17" s="25"/>
      <c r="J17" s="25" t="s">
        <v>141</v>
      </c>
      <c r="K17" s="41">
        <f>M12/227*1.25</f>
        <v>0</v>
      </c>
      <c r="L17" s="34" t="s">
        <v>2</v>
      </c>
      <c r="M17" s="35">
        <f>G17*K17</f>
        <v>0</v>
      </c>
    </row>
    <row r="18" spans="1:13" ht="17.100000000000001" customHeight="1" x14ac:dyDescent="0.3">
      <c r="A18" s="31">
        <v>2.2000000000000002</v>
      </c>
      <c r="B18" s="25" t="s">
        <v>93</v>
      </c>
      <c r="C18" s="25"/>
      <c r="D18" s="25"/>
      <c r="E18" s="25"/>
      <c r="F18" s="25"/>
      <c r="G18" s="32"/>
      <c r="H18" s="25" t="s">
        <v>92</v>
      </c>
      <c r="I18" s="25"/>
      <c r="J18" s="25" t="s">
        <v>140</v>
      </c>
      <c r="K18" s="42"/>
      <c r="L18" s="43" t="s">
        <v>2</v>
      </c>
      <c r="M18" s="35">
        <f>K18*G18</f>
        <v>0</v>
      </c>
    </row>
    <row r="19" spans="1:13" ht="17.100000000000001" customHeight="1" x14ac:dyDescent="0.3">
      <c r="A19" s="31">
        <v>2.2999999999999998</v>
      </c>
      <c r="B19" s="32"/>
      <c r="C19" s="32"/>
      <c r="D19" s="32"/>
      <c r="E19" s="32"/>
      <c r="F19" s="32"/>
      <c r="G19" s="32"/>
      <c r="H19" s="32"/>
      <c r="I19" s="32"/>
      <c r="J19" s="32"/>
      <c r="K19" s="33"/>
      <c r="L19" s="44" t="s">
        <v>2</v>
      </c>
      <c r="M19" s="30"/>
    </row>
    <row r="20" spans="1:13" ht="17.100000000000001" customHeight="1" x14ac:dyDescent="0.3">
      <c r="A20" s="45" t="s">
        <v>21</v>
      </c>
      <c r="B20" s="24" t="s">
        <v>94</v>
      </c>
      <c r="C20" s="25"/>
      <c r="D20" s="25"/>
      <c r="E20" s="25"/>
      <c r="F20" s="25"/>
      <c r="G20" s="25"/>
      <c r="H20" s="25"/>
      <c r="I20" s="25"/>
      <c r="J20" s="25"/>
      <c r="K20" s="26"/>
      <c r="L20" s="29" t="s">
        <v>22</v>
      </c>
      <c r="M20" s="35">
        <f>SUM(M12:M19)</f>
        <v>0</v>
      </c>
    </row>
    <row r="21" spans="1:13" ht="17.100000000000001" customHeight="1" x14ac:dyDescent="0.3">
      <c r="A21" s="28" t="s">
        <v>6</v>
      </c>
      <c r="B21" s="25" t="s">
        <v>95</v>
      </c>
      <c r="C21" s="25"/>
      <c r="D21" s="25"/>
      <c r="E21" s="25"/>
      <c r="F21" s="25"/>
      <c r="G21" s="32"/>
      <c r="H21" s="25" t="s">
        <v>92</v>
      </c>
      <c r="I21" s="25"/>
      <c r="J21" s="25" t="s">
        <v>140</v>
      </c>
      <c r="K21" s="33"/>
      <c r="L21" s="46" t="s">
        <v>2</v>
      </c>
      <c r="M21" s="47">
        <f>G21*K21</f>
        <v>0</v>
      </c>
    </row>
    <row r="22" spans="1:13" ht="17.100000000000001" customHeight="1" x14ac:dyDescent="0.3">
      <c r="A22" s="28" t="s">
        <v>7</v>
      </c>
      <c r="B22" s="25" t="s">
        <v>96</v>
      </c>
      <c r="C22" s="25"/>
      <c r="D22" s="25"/>
      <c r="E22" s="25"/>
      <c r="F22" s="25"/>
      <c r="G22" s="25"/>
      <c r="H22" s="25"/>
      <c r="I22" s="25"/>
      <c r="J22" s="25"/>
      <c r="K22" s="26"/>
      <c r="L22" s="39"/>
      <c r="M22" s="48"/>
    </row>
    <row r="23" spans="1:13" ht="17.100000000000001" customHeight="1" x14ac:dyDescent="0.3">
      <c r="A23" s="25">
        <v>5.0999999999999996</v>
      </c>
      <c r="B23" s="25" t="s">
        <v>97</v>
      </c>
      <c r="C23" s="25"/>
      <c r="D23" s="25"/>
      <c r="E23" s="25"/>
      <c r="F23" s="25"/>
      <c r="G23" s="25"/>
      <c r="H23" s="25"/>
      <c r="I23" s="25"/>
      <c r="J23" s="25"/>
      <c r="K23" s="26"/>
      <c r="L23" s="39"/>
      <c r="M23" s="48"/>
    </row>
    <row r="24" spans="1:13" ht="17.100000000000001" customHeight="1" x14ac:dyDescent="0.3">
      <c r="A24" s="49" t="s">
        <v>8</v>
      </c>
      <c r="B24" s="32"/>
      <c r="C24" s="25" t="s">
        <v>152</v>
      </c>
      <c r="D24" s="25"/>
      <c r="E24" s="25"/>
      <c r="F24" s="25"/>
      <c r="G24" s="25"/>
      <c r="H24" s="32" t="s">
        <v>51</v>
      </c>
      <c r="I24" s="25"/>
      <c r="J24" s="25" t="s">
        <v>140</v>
      </c>
      <c r="K24" s="50">
        <v>215</v>
      </c>
      <c r="L24" s="34" t="s">
        <v>2</v>
      </c>
      <c r="M24" s="35">
        <f>B24*K24</f>
        <v>0</v>
      </c>
    </row>
    <row r="25" spans="1:13" ht="17.100000000000001" customHeight="1" x14ac:dyDescent="0.3">
      <c r="A25" s="49" t="s">
        <v>8</v>
      </c>
      <c r="B25" s="32"/>
      <c r="C25" s="25" t="s">
        <v>153</v>
      </c>
      <c r="D25" s="25"/>
      <c r="E25" s="25"/>
      <c r="F25" s="25"/>
      <c r="G25" s="25"/>
      <c r="H25" s="32" t="str">
        <f>H24</f>
        <v>Talgebiet</v>
      </c>
      <c r="I25" s="25"/>
      <c r="J25" s="25" t="s">
        <v>140</v>
      </c>
      <c r="K25" s="50">
        <v>268</v>
      </c>
      <c r="L25" s="34" t="s">
        <v>2</v>
      </c>
      <c r="M25" s="35">
        <f>B25*K25</f>
        <v>0</v>
      </c>
    </row>
    <row r="26" spans="1:13" ht="17.100000000000001" customHeight="1" x14ac:dyDescent="0.3">
      <c r="A26" s="49" t="s">
        <v>9</v>
      </c>
      <c r="B26" s="32"/>
      <c r="C26" s="25" t="s">
        <v>41</v>
      </c>
      <c r="D26" s="25"/>
      <c r="E26" s="25"/>
      <c r="F26" s="25"/>
      <c r="G26" s="25"/>
      <c r="H26" s="25"/>
      <c r="I26" s="25"/>
      <c r="J26" s="25" t="s">
        <v>140</v>
      </c>
      <c r="K26" s="50">
        <v>100</v>
      </c>
      <c r="L26" s="34" t="s">
        <v>2</v>
      </c>
      <c r="M26" s="35">
        <f>B26*K26</f>
        <v>0</v>
      </c>
    </row>
    <row r="27" spans="1:13" ht="17.100000000000001" customHeight="1" x14ac:dyDescent="0.3">
      <c r="A27" s="45" t="s">
        <v>20</v>
      </c>
      <c r="B27" s="24" t="s">
        <v>98</v>
      </c>
      <c r="C27" s="25"/>
      <c r="D27" s="25"/>
      <c r="E27" s="25"/>
      <c r="F27" s="25"/>
      <c r="G27" s="25"/>
      <c r="H27" s="25"/>
      <c r="I27" s="25"/>
      <c r="J27" s="25"/>
      <c r="K27" s="26"/>
      <c r="L27" s="29" t="s">
        <v>22</v>
      </c>
      <c r="M27" s="35">
        <f>SUM(M20:M26)</f>
        <v>0</v>
      </c>
    </row>
    <row r="28" spans="1:13" ht="17.100000000000001" customHeight="1" x14ac:dyDescent="0.3">
      <c r="A28" s="51" t="s">
        <v>10</v>
      </c>
      <c r="B28" s="25" t="s">
        <v>99</v>
      </c>
      <c r="C28" s="25"/>
      <c r="D28" s="25"/>
      <c r="E28" s="25"/>
      <c r="F28" s="25"/>
      <c r="G28" s="25"/>
      <c r="H28" s="25"/>
      <c r="I28" s="25"/>
      <c r="J28" s="25"/>
      <c r="K28" s="26"/>
      <c r="L28" s="52"/>
      <c r="M28" s="53"/>
    </row>
    <row r="29" spans="1:13" ht="17.100000000000001" customHeight="1" x14ac:dyDescent="0.3">
      <c r="A29" s="25">
        <v>7.1</v>
      </c>
      <c r="B29" s="54" t="s">
        <v>100</v>
      </c>
      <c r="C29" s="25"/>
      <c r="D29" s="25"/>
      <c r="E29" s="25"/>
      <c r="F29" s="25"/>
      <c r="G29" s="25"/>
      <c r="H29" s="25"/>
      <c r="I29" s="25"/>
      <c r="J29" s="25"/>
      <c r="K29" s="26"/>
      <c r="L29" s="39"/>
      <c r="M29" s="55"/>
    </row>
    <row r="30" spans="1:13" ht="17.100000000000001" customHeight="1" x14ac:dyDescent="0.3">
      <c r="A30" s="25">
        <v>7.2</v>
      </c>
      <c r="B30" s="32"/>
      <c r="C30" s="32"/>
      <c r="D30" s="32"/>
      <c r="E30" s="32"/>
      <c r="F30" s="32"/>
      <c r="G30" s="32"/>
      <c r="H30" s="32"/>
      <c r="I30" s="32"/>
      <c r="J30" s="32"/>
      <c r="K30" s="33"/>
      <c r="L30" s="56"/>
      <c r="M30" s="30"/>
    </row>
    <row r="31" spans="1:13" ht="17.100000000000001" customHeight="1" x14ac:dyDescent="0.3">
      <c r="A31" s="24" t="s">
        <v>101</v>
      </c>
      <c r="B31" s="24"/>
      <c r="C31" s="24"/>
      <c r="D31" s="24"/>
      <c r="E31" s="24"/>
      <c r="F31" s="24"/>
      <c r="G31" s="24"/>
      <c r="H31" s="24"/>
      <c r="I31" s="24"/>
      <c r="J31" s="24"/>
      <c r="K31" s="24"/>
      <c r="L31" s="57"/>
      <c r="M31" s="58"/>
    </row>
    <row r="32" spans="1:13" ht="17.100000000000001" customHeight="1" x14ac:dyDescent="0.3">
      <c r="A32" s="51" t="s">
        <v>11</v>
      </c>
      <c r="B32" s="25" t="s">
        <v>102</v>
      </c>
      <c r="C32" s="25"/>
      <c r="D32" s="25"/>
      <c r="E32" s="25"/>
      <c r="F32" s="25"/>
      <c r="G32" s="25"/>
      <c r="H32" s="32">
        <v>6.4</v>
      </c>
      <c r="I32" s="25" t="s">
        <v>115</v>
      </c>
      <c r="J32" s="25"/>
      <c r="K32" s="25"/>
      <c r="L32" s="29" t="s">
        <v>3</v>
      </c>
      <c r="M32" s="38">
        <f>M20*H32/100</f>
        <v>0</v>
      </c>
    </row>
    <row r="33" spans="1:13" ht="17.100000000000001" customHeight="1" x14ac:dyDescent="0.3">
      <c r="A33" s="51" t="s">
        <v>12</v>
      </c>
      <c r="B33" s="25" t="s">
        <v>103</v>
      </c>
      <c r="C33" s="25"/>
      <c r="D33" s="25"/>
      <c r="E33" s="25"/>
      <c r="F33" s="25"/>
      <c r="G33" s="25"/>
      <c r="H33" s="32">
        <v>1.607</v>
      </c>
      <c r="I33" s="25" t="s">
        <v>115</v>
      </c>
      <c r="J33" s="25"/>
      <c r="K33" s="25"/>
      <c r="L33" s="29" t="s">
        <v>3</v>
      </c>
      <c r="M33" s="35">
        <f>M20*H33/100</f>
        <v>0</v>
      </c>
    </row>
    <row r="34" spans="1:13" ht="17.100000000000001" customHeight="1" x14ac:dyDescent="0.3">
      <c r="A34" s="51" t="s">
        <v>13</v>
      </c>
      <c r="B34" s="25" t="s">
        <v>104</v>
      </c>
      <c r="C34" s="25"/>
      <c r="D34" s="25"/>
      <c r="E34" s="25"/>
      <c r="F34" s="25"/>
      <c r="G34" s="25"/>
      <c r="H34" s="25"/>
      <c r="I34" s="25"/>
      <c r="J34" s="25"/>
      <c r="K34" s="25"/>
      <c r="L34" s="29" t="s">
        <v>3</v>
      </c>
      <c r="M34" s="59"/>
    </row>
    <row r="35" spans="1:13" ht="17.100000000000001" customHeight="1" x14ac:dyDescent="0.3">
      <c r="A35" s="51" t="s">
        <v>14</v>
      </c>
      <c r="B35" s="25" t="s">
        <v>105</v>
      </c>
      <c r="C35" s="25"/>
      <c r="D35" s="25"/>
      <c r="E35" s="25"/>
      <c r="F35" s="25"/>
      <c r="G35" s="25"/>
      <c r="H35" s="32">
        <v>0.35</v>
      </c>
      <c r="I35" s="25" t="s">
        <v>116</v>
      </c>
      <c r="J35" s="25"/>
      <c r="K35" s="25"/>
      <c r="L35" s="29" t="s">
        <v>3</v>
      </c>
      <c r="M35" s="35">
        <f>(M20+M21)*H35/100</f>
        <v>0</v>
      </c>
    </row>
    <row r="36" spans="1:13" ht="17.100000000000001" customHeight="1" x14ac:dyDescent="0.3">
      <c r="A36" s="51" t="s">
        <v>15</v>
      </c>
      <c r="B36" s="25" t="s">
        <v>106</v>
      </c>
      <c r="C36" s="25"/>
      <c r="D36" s="25"/>
      <c r="E36" s="25" t="s">
        <v>110</v>
      </c>
      <c r="F36" s="60"/>
      <c r="G36" s="25"/>
      <c r="H36" s="25"/>
      <c r="I36" s="25"/>
      <c r="J36" s="25"/>
      <c r="K36" s="61"/>
      <c r="L36" s="29" t="s">
        <v>3</v>
      </c>
      <c r="M36" s="35">
        <f>M20*K36/100</f>
        <v>0</v>
      </c>
    </row>
    <row r="37" spans="1:13" ht="17.100000000000001" customHeight="1" x14ac:dyDescent="0.3">
      <c r="A37" s="51" t="s">
        <v>16</v>
      </c>
      <c r="B37" s="25" t="s">
        <v>107</v>
      </c>
      <c r="C37" s="25"/>
      <c r="D37" s="25"/>
      <c r="E37" s="25" t="s">
        <v>111</v>
      </c>
      <c r="F37" s="25"/>
      <c r="G37" s="25"/>
      <c r="H37" s="25"/>
      <c r="I37" s="25"/>
      <c r="J37" s="25"/>
      <c r="K37" s="61"/>
      <c r="L37" s="29" t="s">
        <v>3</v>
      </c>
      <c r="M37" s="35">
        <f>M27*K37/100</f>
        <v>0</v>
      </c>
    </row>
    <row r="38" spans="1:13" ht="17.100000000000001" customHeight="1" x14ac:dyDescent="0.3">
      <c r="A38" s="51" t="s">
        <v>17</v>
      </c>
      <c r="B38" s="25" t="s">
        <v>108</v>
      </c>
      <c r="C38" s="25"/>
      <c r="D38" s="25"/>
      <c r="E38" s="25"/>
      <c r="F38" s="25"/>
      <c r="G38" s="25"/>
      <c r="H38" s="25"/>
      <c r="I38" s="25"/>
      <c r="J38" s="25"/>
      <c r="K38" s="25"/>
      <c r="L38" s="29"/>
      <c r="M38" s="35"/>
    </row>
    <row r="39" spans="1:13" ht="17.100000000000001" customHeight="1" x14ac:dyDescent="0.3">
      <c r="A39" s="28">
        <v>14.1</v>
      </c>
      <c r="B39" s="25" t="s">
        <v>154</v>
      </c>
      <c r="C39" s="25"/>
      <c r="D39" s="25"/>
      <c r="E39" s="25"/>
      <c r="F39" s="32" t="s">
        <v>43</v>
      </c>
      <c r="G39" s="25"/>
      <c r="H39" s="25"/>
      <c r="I39" s="25"/>
      <c r="J39" s="25" t="s">
        <v>140</v>
      </c>
      <c r="K39" s="62" t="str">
        <f>IF(F39="Ja",345,"")</f>
        <v/>
      </c>
      <c r="L39" s="34" t="s">
        <v>3</v>
      </c>
      <c r="M39" s="35" t="str">
        <f>K39</f>
        <v/>
      </c>
    </row>
    <row r="40" spans="1:13" ht="17.100000000000001" customHeight="1" x14ac:dyDescent="0.3">
      <c r="A40" s="31">
        <v>14.2</v>
      </c>
      <c r="B40" s="25" t="s">
        <v>109</v>
      </c>
      <c r="C40" s="25"/>
      <c r="D40" s="25"/>
      <c r="E40" s="25"/>
      <c r="F40" s="63"/>
      <c r="G40" s="25" t="s">
        <v>112</v>
      </c>
      <c r="H40" s="25"/>
      <c r="I40" s="25"/>
      <c r="J40" s="25" t="s">
        <v>140</v>
      </c>
      <c r="K40" s="64">
        <v>3.5</v>
      </c>
      <c r="L40" s="34" t="s">
        <v>3</v>
      </c>
      <c r="M40" s="35">
        <f t="shared" ref="M40:M42" si="0">F40*K40</f>
        <v>0</v>
      </c>
    </row>
    <row r="41" spans="1:13" ht="17.100000000000001" customHeight="1" x14ac:dyDescent="0.3">
      <c r="A41" s="25"/>
      <c r="B41" s="25"/>
      <c r="C41" s="25"/>
      <c r="D41" s="25"/>
      <c r="E41" s="25"/>
      <c r="F41" s="32"/>
      <c r="G41" s="25" t="s">
        <v>113</v>
      </c>
      <c r="H41" s="25"/>
      <c r="I41" s="25"/>
      <c r="J41" s="25" t="s">
        <v>140</v>
      </c>
      <c r="K41" s="64">
        <v>10</v>
      </c>
      <c r="L41" s="34" t="s">
        <v>3</v>
      </c>
      <c r="M41" s="35">
        <f t="shared" si="0"/>
        <v>0</v>
      </c>
    </row>
    <row r="42" spans="1:13" ht="17.100000000000001" customHeight="1" x14ac:dyDescent="0.3">
      <c r="A42" s="25"/>
      <c r="B42" s="25"/>
      <c r="C42" s="25"/>
      <c r="D42" s="25"/>
      <c r="E42" s="25"/>
      <c r="F42" s="32"/>
      <c r="G42" s="25" t="s">
        <v>114</v>
      </c>
      <c r="H42" s="25"/>
      <c r="I42" s="25"/>
      <c r="J42" s="25" t="s">
        <v>140</v>
      </c>
      <c r="K42" s="64">
        <v>8</v>
      </c>
      <c r="L42" s="34" t="s">
        <v>3</v>
      </c>
      <c r="M42" s="35">
        <f t="shared" si="0"/>
        <v>0</v>
      </c>
    </row>
    <row r="43" spans="1:13" ht="17.100000000000001" customHeight="1" x14ac:dyDescent="0.3">
      <c r="A43" s="51" t="s">
        <v>18</v>
      </c>
      <c r="B43" s="25" t="s">
        <v>155</v>
      </c>
      <c r="C43" s="25"/>
      <c r="D43" s="25"/>
      <c r="E43" s="25"/>
      <c r="F43" s="25"/>
      <c r="G43" s="25"/>
      <c r="H43" s="25"/>
      <c r="I43" s="25"/>
      <c r="J43" s="25"/>
      <c r="K43" s="25"/>
      <c r="L43" s="29" t="s">
        <v>3</v>
      </c>
      <c r="M43" s="48"/>
    </row>
    <row r="44" spans="1:13" ht="17.100000000000001" customHeight="1" x14ac:dyDescent="0.3">
      <c r="A44" s="51" t="s">
        <v>19</v>
      </c>
      <c r="B44" s="32" t="s">
        <v>137</v>
      </c>
      <c r="C44" s="32"/>
      <c r="D44" s="32"/>
      <c r="E44" s="32"/>
      <c r="F44" s="32"/>
      <c r="G44" s="32"/>
      <c r="H44" s="32"/>
      <c r="I44" s="32"/>
      <c r="J44" s="32"/>
      <c r="K44" s="32"/>
      <c r="L44" s="44" t="s">
        <v>3</v>
      </c>
      <c r="M44" s="30"/>
    </row>
    <row r="45" spans="1:13" ht="17.100000000000001" customHeight="1" x14ac:dyDescent="0.3">
      <c r="A45" s="24" t="s">
        <v>118</v>
      </c>
      <c r="B45" s="25"/>
      <c r="C45" s="25"/>
      <c r="D45" s="25"/>
      <c r="E45" s="25"/>
      <c r="F45" s="25"/>
      <c r="G45" s="25"/>
      <c r="H45" s="25"/>
      <c r="I45" s="25"/>
      <c r="J45" s="25"/>
      <c r="K45" s="25"/>
      <c r="L45" s="39"/>
      <c r="M45" s="65">
        <f>M27-SUM(M32:M44)</f>
        <v>0</v>
      </c>
    </row>
    <row r="46" spans="1:13" ht="9" customHeight="1" x14ac:dyDescent="0.3">
      <c r="A46" s="60"/>
      <c r="B46" s="60"/>
      <c r="C46" s="60"/>
      <c r="D46" s="60"/>
      <c r="E46" s="60"/>
      <c r="F46" s="60"/>
      <c r="G46" s="60"/>
      <c r="H46" s="60"/>
      <c r="I46" s="60"/>
      <c r="J46" s="60"/>
      <c r="K46" s="60"/>
      <c r="L46" s="60"/>
      <c r="M46" s="66"/>
    </row>
    <row r="47" spans="1:13" ht="17.100000000000001" customHeight="1" x14ac:dyDescent="0.3">
      <c r="A47" s="67" t="s">
        <v>117</v>
      </c>
      <c r="B47" s="60"/>
      <c r="C47" s="60"/>
      <c r="D47" s="60"/>
      <c r="E47" s="60"/>
      <c r="F47" s="60"/>
      <c r="G47" s="60"/>
      <c r="H47" s="60"/>
      <c r="I47" s="60"/>
      <c r="J47" s="60"/>
      <c r="K47" s="60"/>
      <c r="L47" s="60"/>
      <c r="M47" s="68"/>
    </row>
    <row r="48" spans="1:13" ht="6" customHeight="1" x14ac:dyDescent="0.3">
      <c r="A48" s="60"/>
      <c r="B48" s="60"/>
      <c r="C48" s="60"/>
      <c r="D48" s="60"/>
      <c r="E48" s="60"/>
      <c r="F48" s="60"/>
      <c r="G48" s="60"/>
      <c r="H48" s="60"/>
      <c r="I48" s="60"/>
      <c r="J48" s="60"/>
      <c r="K48" s="60"/>
      <c r="L48" s="60"/>
      <c r="M48" s="68"/>
    </row>
    <row r="49" spans="1:13" s="1" customFormat="1" ht="33" x14ac:dyDescent="0.3">
      <c r="A49" s="69"/>
      <c r="B49" s="70" t="s">
        <v>24</v>
      </c>
      <c r="C49" s="70" t="s">
        <v>25</v>
      </c>
      <c r="D49" s="70" t="s">
        <v>45</v>
      </c>
      <c r="E49" s="69"/>
      <c r="F49" s="70" t="str">
        <f>B49</f>
        <v>Freitage</v>
      </c>
      <c r="G49" s="70" t="str">
        <f>C49</f>
        <v>Ferientage</v>
      </c>
      <c r="H49" s="70" t="s">
        <v>45</v>
      </c>
      <c r="I49" s="69"/>
      <c r="J49" s="70" t="str">
        <f>B49</f>
        <v>Freitage</v>
      </c>
      <c r="K49" s="70" t="str">
        <f>C49</f>
        <v>Ferientage</v>
      </c>
      <c r="L49" s="83" t="s">
        <v>45</v>
      </c>
      <c r="M49" s="84"/>
    </row>
    <row r="50" spans="1:13" ht="17.100000000000001" customHeight="1" x14ac:dyDescent="0.3">
      <c r="A50" s="69">
        <v>1</v>
      </c>
      <c r="B50" s="71"/>
      <c r="C50" s="71"/>
      <c r="D50" s="71"/>
      <c r="E50" s="69">
        <v>11</v>
      </c>
      <c r="F50" s="71"/>
      <c r="G50" s="71"/>
      <c r="H50" s="71"/>
      <c r="I50" s="69">
        <v>21</v>
      </c>
      <c r="J50" s="71"/>
      <c r="K50" s="71"/>
      <c r="L50" s="81"/>
      <c r="M50" s="82"/>
    </row>
    <row r="51" spans="1:13" ht="17.100000000000001" customHeight="1" x14ac:dyDescent="0.3">
      <c r="A51" s="69">
        <v>2</v>
      </c>
      <c r="B51" s="71"/>
      <c r="C51" s="71"/>
      <c r="D51" s="71"/>
      <c r="E51" s="69">
        <v>12</v>
      </c>
      <c r="F51" s="71"/>
      <c r="G51" s="71"/>
      <c r="H51" s="71"/>
      <c r="I51" s="69">
        <v>22</v>
      </c>
      <c r="J51" s="71"/>
      <c r="K51" s="71"/>
      <c r="L51" s="81"/>
      <c r="M51" s="82"/>
    </row>
    <row r="52" spans="1:13" ht="17.100000000000001" customHeight="1" x14ac:dyDescent="0.3">
      <c r="A52" s="69">
        <v>3</v>
      </c>
      <c r="B52" s="71"/>
      <c r="C52" s="71"/>
      <c r="D52" s="71"/>
      <c r="E52" s="69">
        <v>13</v>
      </c>
      <c r="F52" s="71"/>
      <c r="G52" s="71"/>
      <c r="H52" s="71"/>
      <c r="I52" s="69">
        <v>23</v>
      </c>
      <c r="J52" s="71"/>
      <c r="K52" s="71"/>
      <c r="L52" s="81"/>
      <c r="M52" s="82"/>
    </row>
    <row r="53" spans="1:13" ht="17.100000000000001" customHeight="1" x14ac:dyDescent="0.3">
      <c r="A53" s="69">
        <v>4</v>
      </c>
      <c r="B53" s="71"/>
      <c r="C53" s="71"/>
      <c r="D53" s="71"/>
      <c r="E53" s="69">
        <v>14</v>
      </c>
      <c r="F53" s="71"/>
      <c r="G53" s="71"/>
      <c r="H53" s="71"/>
      <c r="I53" s="69">
        <v>24</v>
      </c>
      <c r="J53" s="71"/>
      <c r="K53" s="71"/>
      <c r="L53" s="81"/>
      <c r="M53" s="82"/>
    </row>
    <row r="54" spans="1:13" ht="17.100000000000001" customHeight="1" x14ac:dyDescent="0.3">
      <c r="A54" s="69">
        <v>5</v>
      </c>
      <c r="B54" s="71"/>
      <c r="C54" s="71"/>
      <c r="D54" s="71"/>
      <c r="E54" s="69">
        <v>15</v>
      </c>
      <c r="F54" s="71"/>
      <c r="G54" s="71"/>
      <c r="H54" s="71"/>
      <c r="I54" s="69">
        <v>25</v>
      </c>
      <c r="J54" s="71"/>
      <c r="K54" s="71"/>
      <c r="L54" s="81"/>
      <c r="M54" s="82"/>
    </row>
    <row r="55" spans="1:13" ht="17.100000000000001" customHeight="1" x14ac:dyDescent="0.3">
      <c r="A55" s="69">
        <v>6</v>
      </c>
      <c r="B55" s="71"/>
      <c r="C55" s="71"/>
      <c r="D55" s="71"/>
      <c r="E55" s="69">
        <v>16</v>
      </c>
      <c r="F55" s="71"/>
      <c r="G55" s="71"/>
      <c r="H55" s="71"/>
      <c r="I55" s="69">
        <v>26</v>
      </c>
      <c r="J55" s="71"/>
      <c r="K55" s="71"/>
      <c r="L55" s="81"/>
      <c r="M55" s="82"/>
    </row>
    <row r="56" spans="1:13" ht="17.100000000000001" customHeight="1" x14ac:dyDescent="0.3">
      <c r="A56" s="69">
        <v>7</v>
      </c>
      <c r="B56" s="71"/>
      <c r="C56" s="71"/>
      <c r="D56" s="71"/>
      <c r="E56" s="69">
        <v>17</v>
      </c>
      <c r="F56" s="71"/>
      <c r="G56" s="71"/>
      <c r="H56" s="71"/>
      <c r="I56" s="69">
        <v>27</v>
      </c>
      <c r="J56" s="71"/>
      <c r="K56" s="71"/>
      <c r="L56" s="81"/>
      <c r="M56" s="82"/>
    </row>
    <row r="57" spans="1:13" ht="17.100000000000001" customHeight="1" x14ac:dyDescent="0.3">
      <c r="A57" s="69">
        <v>8</v>
      </c>
      <c r="B57" s="71"/>
      <c r="C57" s="71"/>
      <c r="D57" s="71"/>
      <c r="E57" s="69">
        <v>18</v>
      </c>
      <c r="F57" s="71"/>
      <c r="G57" s="71"/>
      <c r="H57" s="71"/>
      <c r="I57" s="69">
        <v>28</v>
      </c>
      <c r="J57" s="71"/>
      <c r="K57" s="71"/>
      <c r="L57" s="81"/>
      <c r="M57" s="82"/>
    </row>
    <row r="58" spans="1:13" ht="17.100000000000001" customHeight="1" x14ac:dyDescent="0.3">
      <c r="A58" s="69">
        <v>9</v>
      </c>
      <c r="B58" s="71"/>
      <c r="C58" s="71"/>
      <c r="D58" s="71"/>
      <c r="E58" s="69">
        <v>19</v>
      </c>
      <c r="F58" s="71"/>
      <c r="G58" s="71"/>
      <c r="H58" s="71"/>
      <c r="I58" s="69">
        <v>29</v>
      </c>
      <c r="J58" s="71"/>
      <c r="K58" s="71"/>
      <c r="L58" s="81"/>
      <c r="M58" s="82"/>
    </row>
    <row r="59" spans="1:13" ht="17.100000000000001" customHeight="1" x14ac:dyDescent="0.3">
      <c r="A59" s="69">
        <v>10</v>
      </c>
      <c r="B59" s="71"/>
      <c r="C59" s="71"/>
      <c r="D59" s="71"/>
      <c r="E59" s="69">
        <v>20</v>
      </c>
      <c r="F59" s="71"/>
      <c r="G59" s="71"/>
      <c r="H59" s="71"/>
      <c r="I59" s="69">
        <v>30</v>
      </c>
      <c r="J59" s="71"/>
      <c r="K59" s="71"/>
      <c r="L59" s="81"/>
      <c r="M59" s="82"/>
    </row>
    <row r="60" spans="1:13" ht="17.100000000000001" customHeight="1" x14ac:dyDescent="0.3">
      <c r="A60" s="60"/>
      <c r="B60" s="60"/>
      <c r="C60" s="60"/>
      <c r="D60" s="60"/>
      <c r="E60" s="60"/>
      <c r="F60" s="60"/>
      <c r="G60" s="60"/>
      <c r="H60" s="60"/>
      <c r="I60" s="69">
        <v>31</v>
      </c>
      <c r="J60" s="71"/>
      <c r="K60" s="71"/>
      <c r="L60" s="81"/>
      <c r="M60" s="82"/>
    </row>
    <row r="61" spans="1:13" ht="17.100000000000001" customHeight="1" x14ac:dyDescent="0.3">
      <c r="A61" s="60"/>
      <c r="B61" s="72" t="s">
        <v>156</v>
      </c>
      <c r="C61" s="73">
        <f ca="1">TODAY()</f>
        <v>46079</v>
      </c>
      <c r="D61" s="60"/>
      <c r="E61" s="60"/>
      <c r="F61" s="60"/>
      <c r="G61" s="60"/>
      <c r="H61" s="74" t="s">
        <v>0</v>
      </c>
      <c r="I61" s="75"/>
      <c r="J61" s="75">
        <f>SUM(B50:B59)+SUM(F50:F59)+SUM(J50:J60)</f>
        <v>0</v>
      </c>
      <c r="K61" s="75">
        <f>SUM(C50:C59)+SUM(G50:G59)+SUM(K50:K60)</f>
        <v>0</v>
      </c>
      <c r="L61" s="92">
        <f>SUM(D50:D59)+SUM(H50:H59)+SUM(L50:M60)</f>
        <v>0</v>
      </c>
      <c r="M61" s="93"/>
    </row>
    <row r="62" spans="1:13" ht="17.100000000000001" customHeight="1" x14ac:dyDescent="0.3">
      <c r="A62" s="60"/>
      <c r="B62" s="72"/>
      <c r="C62" s="73"/>
      <c r="D62" s="60"/>
      <c r="E62" s="60"/>
      <c r="F62" s="60"/>
      <c r="G62" s="60"/>
      <c r="H62" s="74"/>
      <c r="I62" s="74"/>
      <c r="J62" s="74"/>
      <c r="K62" s="74"/>
      <c r="L62" s="76"/>
      <c r="M62" s="76"/>
    </row>
    <row r="63" spans="1:13" ht="17.100000000000001" customHeight="1" x14ac:dyDescent="0.3">
      <c r="A63" s="60"/>
      <c r="B63" s="60"/>
      <c r="C63" s="60"/>
      <c r="D63" s="60"/>
      <c r="E63" s="60"/>
      <c r="F63" s="60"/>
      <c r="G63" s="60"/>
      <c r="H63" s="60"/>
      <c r="I63" s="60"/>
      <c r="J63" s="60"/>
      <c r="K63" s="60"/>
      <c r="L63" s="60"/>
      <c r="M63" s="68"/>
    </row>
    <row r="64" spans="1:13" ht="17.100000000000001" customHeight="1" x14ac:dyDescent="0.3">
      <c r="A64" s="60" t="s">
        <v>1</v>
      </c>
      <c r="B64" s="60"/>
      <c r="C64" s="60"/>
      <c r="D64" s="60"/>
      <c r="E64" s="60"/>
      <c r="F64" s="60"/>
      <c r="G64" s="60" t="s">
        <v>1</v>
      </c>
      <c r="H64" s="60"/>
      <c r="I64" s="60"/>
      <c r="J64" s="60"/>
      <c r="K64" s="60"/>
      <c r="L64" s="60"/>
      <c r="M64" s="68"/>
    </row>
    <row r="65" spans="1:13" ht="17.100000000000001" customHeight="1" x14ac:dyDescent="0.3">
      <c r="A65" s="60" t="s">
        <v>119</v>
      </c>
      <c r="B65" s="60"/>
      <c r="C65" s="60"/>
      <c r="D65" s="60"/>
      <c r="E65" s="60"/>
      <c r="F65" s="60"/>
      <c r="G65" s="60" t="s">
        <v>120</v>
      </c>
      <c r="H65" s="60"/>
      <c r="I65" s="60"/>
      <c r="J65" s="60"/>
      <c r="K65" s="60"/>
      <c r="L65" s="60"/>
      <c r="M65" s="68"/>
    </row>
    <row r="66" spans="1:13" ht="17.100000000000001" customHeight="1" x14ac:dyDescent="0.25">
      <c r="A66" s="77"/>
      <c r="B66" s="77"/>
      <c r="C66" s="77"/>
      <c r="D66" s="77"/>
      <c r="E66" s="77"/>
      <c r="F66" s="77"/>
      <c r="G66" s="77"/>
      <c r="H66" s="77"/>
      <c r="I66" s="77"/>
      <c r="J66" s="77"/>
      <c r="K66" s="77"/>
      <c r="L66" s="77"/>
      <c r="M66" s="78"/>
    </row>
  </sheetData>
  <mergeCells count="27">
    <mergeCell ref="L60:M60"/>
    <mergeCell ref="L61:M61"/>
    <mergeCell ref="L54:M54"/>
    <mergeCell ref="L55:M55"/>
    <mergeCell ref="L56:M56"/>
    <mergeCell ref="L57:M57"/>
    <mergeCell ref="L58:M58"/>
    <mergeCell ref="L59:M59"/>
    <mergeCell ref="L53:M53"/>
    <mergeCell ref="H6:J6"/>
    <mergeCell ref="C7:E7"/>
    <mergeCell ref="H7:J7"/>
    <mergeCell ref="L7:M7"/>
    <mergeCell ref="C8:E8"/>
    <mergeCell ref="H8:J8"/>
    <mergeCell ref="L8:M8"/>
    <mergeCell ref="L10:M11"/>
    <mergeCell ref="L49:M49"/>
    <mergeCell ref="L50:M50"/>
    <mergeCell ref="L51:M51"/>
    <mergeCell ref="L52:M52"/>
    <mergeCell ref="C3:E3"/>
    <mergeCell ref="H3:J3"/>
    <mergeCell ref="C4:E4"/>
    <mergeCell ref="H4:J4"/>
    <mergeCell ref="C5:E5"/>
    <mergeCell ref="H5:J5"/>
  </mergeCells>
  <pageMargins left="0.70866141732283472" right="0.70866141732283472" top="0.78740157480314965" bottom="0.78740157480314965" header="0.31496062992125984" footer="0.31496062992125984"/>
  <pageSetup paperSize="9" scale="64" fitToHeight="0" orientation="portrait" r:id="rId1"/>
  <headerFooter>
    <oddHeader>&amp;C&amp;G</oddHeader>
  </headerFooter>
  <legacyDrawingHF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800-000000000000}">
          <x14:formula1>
            <xm:f>Q!$A$14:$A$15</xm:f>
          </x14:formula1>
          <xm:sqref>C14</xm:sqref>
        </x14:dataValidation>
        <x14:dataValidation type="list" allowBlank="1" showInputMessage="1" showErrorMessage="1" xr:uid="{00000000-0002-0000-0800-000001000000}">
          <x14:formula1>
            <xm:f>Q!$A$5:$A$6</xm:f>
          </x14:formula1>
          <xm:sqref>H24</xm:sqref>
        </x14:dataValidation>
        <x14:dataValidation type="list" allowBlank="1" showInputMessage="1" showErrorMessage="1" xr:uid="{00000000-0002-0000-0800-000002000000}">
          <x14:formula1>
            <xm:f>Q!$A$2:$A$3</xm:f>
          </x14:formula1>
          <xm:sqref>F39</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16</vt:i4>
      </vt:variant>
    </vt:vector>
  </HeadingPairs>
  <TitlesOfParts>
    <vt:vector size="16" baseType="lpstr">
      <vt:lpstr>Q</vt:lpstr>
      <vt:lpstr>INFO</vt:lpstr>
      <vt:lpstr>Januar</vt:lpstr>
      <vt:lpstr>Februar</vt:lpstr>
      <vt:lpstr>März</vt:lpstr>
      <vt:lpstr>April</vt:lpstr>
      <vt:lpstr>Mai</vt:lpstr>
      <vt:lpstr>Juni</vt:lpstr>
      <vt:lpstr>Juli</vt:lpstr>
      <vt:lpstr>August</vt:lpstr>
      <vt:lpstr>September</vt:lpstr>
      <vt:lpstr>Oktober</vt:lpstr>
      <vt:lpstr>November</vt:lpstr>
      <vt:lpstr>Dezember</vt:lpstr>
      <vt:lpstr>Kontrolle Feiertage</vt:lpstr>
      <vt:lpstr>Lohnabrechnung Zusammenzug</vt:lpstr>
    </vt:vector>
  </TitlesOfParts>
  <Company>Kanton Aargau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Vorlage Lohnabrechnung 2019</dc:title>
  <dc:creator>Flury Rebekka</dc:creator>
  <cp:lastModifiedBy>Wenzinger Fabian  DFRLWAG</cp:lastModifiedBy>
  <cp:lastPrinted>2024-03-21T12:03:41Z</cp:lastPrinted>
  <dcterms:created xsi:type="dcterms:W3CDTF">2017-04-25T14:58:25Z</dcterms:created>
  <dcterms:modified xsi:type="dcterms:W3CDTF">2026-02-26T09:06:35Z</dcterms:modified>
</cp:coreProperties>
</file>